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42" documentId="8_{35A88169-A268-4134-BD24-97503E84BEF2}" xr6:coauthVersionLast="47" xr6:coauthVersionMax="47" xr10:uidLastSave="{523D0EC8-4E7C-4686-AD92-0720C53E44A3}"/>
  <bookViews>
    <workbookView xWindow="-110" yWindow="-110" windowWidth="19420" windowHeight="10420" xr2:uid="{40F761D3-2FB8-4B06-B9E5-CFF2AEE72692}"/>
  </bookViews>
  <sheets>
    <sheet name="Contenu carbone " sheetId="1" r:id="rId1"/>
    <sheet name="Rentabilité carb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2" i="1" l="1"/>
  <c r="B111" i="1"/>
  <c r="D112" i="1" l="1"/>
  <c r="C120" i="1"/>
  <c r="B120" i="1"/>
  <c r="B121" i="1"/>
  <c r="D120" i="1"/>
  <c r="D111" i="1"/>
  <c r="C112" i="1"/>
  <c r="C111" i="1"/>
  <c r="C118" i="1" s="1"/>
  <c r="C133" i="1" s="1"/>
  <c r="B19" i="2"/>
  <c r="B20" i="2"/>
  <c r="B27" i="2" s="1"/>
  <c r="B28" i="2"/>
  <c r="B16" i="2" l="1"/>
  <c r="B21" i="2" s="1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22" i="2" l="1"/>
  <c r="B25" i="2"/>
  <c r="B26" i="2" s="1"/>
  <c r="B12" i="2"/>
  <c r="B23" i="2"/>
  <c r="B24" i="2" s="1"/>
  <c r="B4" i="1"/>
  <c r="B113" i="1"/>
  <c r="B114" i="1"/>
  <c r="B122" i="1"/>
  <c r="B123" i="1"/>
  <c r="B124" i="1"/>
  <c r="D100" i="1"/>
  <c r="C100" i="1"/>
  <c r="D76" i="1"/>
  <c r="C76" i="1"/>
  <c r="D4" i="1" l="1"/>
  <c r="C4" i="1"/>
  <c r="C132" i="1" l="1"/>
  <c r="C130" i="1"/>
  <c r="D114" i="1"/>
  <c r="C114" i="1"/>
  <c r="D124" i="1"/>
  <c r="D123" i="1"/>
  <c r="D122" i="1"/>
  <c r="D121" i="1"/>
  <c r="C124" i="1"/>
  <c r="C123" i="1"/>
  <c r="C122" i="1"/>
  <c r="C121" i="1"/>
  <c r="D113" i="1"/>
  <c r="C113" i="1"/>
  <c r="C119" i="1" l="1"/>
  <c r="D130" i="1"/>
  <c r="C125" i="1" l="1"/>
  <c r="C131" i="1"/>
  <c r="C129" i="1" s="1"/>
  <c r="D115" i="1"/>
  <c r="B118" i="1"/>
  <c r="C126" i="1" l="1"/>
  <c r="C115" i="1"/>
  <c r="C116" i="1" s="1"/>
  <c r="C128" i="1"/>
  <c r="B125" i="1"/>
  <c r="B133" i="1"/>
  <c r="C135" i="1" s="1"/>
  <c r="C136" i="1" s="1"/>
  <c r="D119" i="1" l="1"/>
  <c r="D126" i="1" s="1"/>
  <c r="D118" i="1"/>
  <c r="D135" i="1" s="1"/>
  <c r="D136" i="1" s="1"/>
  <c r="D116" i="1"/>
  <c r="D131" i="1" l="1"/>
  <c r="D129" i="1" s="1"/>
  <c r="D133" i="1"/>
  <c r="D128" i="1"/>
  <c r="D132" i="1"/>
  <c r="D125" i="1"/>
</calcChain>
</file>

<file path=xl/sharedStrings.xml><?xml version="1.0" encoding="utf-8"?>
<sst xmlns="http://schemas.openxmlformats.org/spreadsheetml/2006/main" count="184" uniqueCount="117">
  <si>
    <t>Gaz</t>
  </si>
  <si>
    <t>Charbon</t>
  </si>
  <si>
    <t>Total euros des factures non renseignées</t>
  </si>
  <si>
    <t>Electricité heures pleines</t>
  </si>
  <si>
    <t>Pétrole brut, gazole ou diésel </t>
  </si>
  <si>
    <t>Essence</t>
  </si>
  <si>
    <t>Electricité heures creuses si le tarif le prévoit</t>
  </si>
  <si>
    <t>Total quantité en kWh des factures non renseignées</t>
  </si>
  <si>
    <t>Total quantité en  m3 des factures non renseignées</t>
  </si>
  <si>
    <t>Total quantité en kg des factures non renseignées</t>
  </si>
  <si>
    <t>Total quantité en l des factures non renseignées</t>
  </si>
  <si>
    <t xml:space="preserve">DONNEES A SAISIR </t>
  </si>
  <si>
    <t>Services (logiciels...)</t>
  </si>
  <si>
    <t>Immobiliers et gros travaux</t>
  </si>
  <si>
    <t>Achat spécifique 1</t>
  </si>
  <si>
    <t>Achat spécifique 2</t>
  </si>
  <si>
    <t>Poids unitaire moyen 2022 en  kg éq CO2</t>
  </si>
  <si>
    <t>Machines et équipements</t>
  </si>
  <si>
    <t>Véhicules automobiles</t>
  </si>
  <si>
    <t>Poids unitaire moyen 2023 en  kg éq CO2</t>
  </si>
  <si>
    <t>Chiffre d’affaires hors taxe en euros</t>
  </si>
  <si>
    <t>Chiffre d’affaires hors taxe en euros corrigé</t>
  </si>
  <si>
    <t>Total kg éq. CO2 des factures renseignées en émission</t>
  </si>
  <si>
    <t>Total quantité en kWh des factures renseignées en émission</t>
  </si>
  <si>
    <t>Total quantité en m3 des factures renseignées en émission</t>
  </si>
  <si>
    <t>Total quantité en l des factures renseignées en émission</t>
  </si>
  <si>
    <t>Total quantité en kg des factures renseignées en émission</t>
  </si>
  <si>
    <t xml:space="preserve"> Total kg éq. CO2  des factures renseignées en émission</t>
  </si>
  <si>
    <t>Total euros des factures renseignées en émission</t>
  </si>
  <si>
    <t>Total euros des factures non renseignées en émission</t>
  </si>
  <si>
    <t>Total kg éq. CO2 dotations aux amortissements pour les factures renseignées en émission</t>
  </si>
  <si>
    <t>Total euros dotations aux amortissements pour les factures renseignées en émission</t>
  </si>
  <si>
    <t>Total euros dotations aux amortissements pour les factures non renseignées en émission</t>
  </si>
  <si>
    <t>Emission annuelle transmise avec les ventes</t>
  </si>
  <si>
    <t>dont  Achat spécifique 1</t>
  </si>
  <si>
    <t>dont  Achat spécifique 2</t>
  </si>
  <si>
    <t>dont  Immobilisation</t>
  </si>
  <si>
    <t>dont Achats non significatifs</t>
  </si>
  <si>
    <t xml:space="preserve">Ecart en % à la moyenne de la branche </t>
  </si>
  <si>
    <t xml:space="preserve">Ecart en % à l’année précédente </t>
  </si>
  <si>
    <t>Report du rapport d’expert en kg éq. CO2</t>
  </si>
  <si>
    <t>Montant du correctif pour évolution des paramètres scientifiques à ajouter au report du rapport d'expert en kg éq.CO2</t>
  </si>
  <si>
    <t>dont Achats hors énergie (scope 3 amont)</t>
  </si>
  <si>
    <t>1.1- Processus de combustion</t>
  </si>
  <si>
    <t>2.1.1 Electricité</t>
  </si>
  <si>
    <t xml:space="preserve">2- Emission des Achats </t>
  </si>
  <si>
    <t>sans objet l'année 1</t>
  </si>
  <si>
    <t>dont Achats d'électricité (scope 2)</t>
  </si>
  <si>
    <t>dont énergie et processus de production</t>
  </si>
  <si>
    <t xml:space="preserve">Décarbonation de productivité des chaines de fournisseurs (orientée par le sourcing de l’entreprise) </t>
  </si>
  <si>
    <t>Total euros des factures corrigé</t>
  </si>
  <si>
    <t>Variation moyenne des prix achats non significatifs en %</t>
  </si>
  <si>
    <t>Variation moyenne des prix achat spécifique 1 en %</t>
  </si>
  <si>
    <t>Variation moyenne des prix achat spécifique 2 en %</t>
  </si>
  <si>
    <t>Décarbonation des clients finaux</t>
  </si>
  <si>
    <t>dont Emissions directes et Achats de combustibles</t>
  </si>
  <si>
    <t>Exercice 2022</t>
  </si>
  <si>
    <t>Exercice 2023</t>
  </si>
  <si>
    <t>1- Emission directe</t>
  </si>
  <si>
    <t>3- Autres données à saisir (facultatives pour la performance d'équilibre des émissions et la performance de l'émission unitaire moyenne des ventes de l'entreprise)</t>
  </si>
  <si>
    <t>VARIATION MOYENNE DES PRIX DE L'ENTREPRISE EN % </t>
  </si>
  <si>
    <t xml:space="preserve">IMPACT D'EVENTUELS PARTENARIATS DE DECARBONATION </t>
  </si>
  <si>
    <t xml:space="preserve">DECARBONATION APPORTEE PAR LES FILIALES ET FINANCEMENTS </t>
  </si>
  <si>
    <t>VARIATION EN VOLUME DE LA TAILLE DU MARCHE EN  %</t>
  </si>
  <si>
    <t>SOLDE DE LA BALANCE DES EMISSIONS (à minimiser)</t>
  </si>
  <si>
    <t>2.1  Achats significatifs pour l’émission moyenne unitaires (y compris les variations de stock)</t>
  </si>
  <si>
    <t>2.1.2  Achats de branches spécifiques, imposées par la méthode ou choisies par l’entreprise (étape 2 du tutoriel)</t>
  </si>
  <si>
    <t xml:space="preserve">2.2  Achats non significatifs pour l’émission moyenne unitaire </t>
  </si>
  <si>
    <t>2.1.3  Achats d’investissements mesurés par  la dotation aux amortissements</t>
  </si>
  <si>
    <t>DECARBONATION réelle DE L'ENTREPRISE (à maximiser)</t>
  </si>
  <si>
    <t>Décalage d'un an du démarrage du projet</t>
  </si>
  <si>
    <t>Démantèlement</t>
  </si>
  <si>
    <t xml:space="preserve">Calcul de la puissance nD </t>
  </si>
  <si>
    <t xml:space="preserve">nD </t>
  </si>
  <si>
    <t xml:space="preserve">Taux d’actualisation </t>
  </si>
  <si>
    <t xml:space="preserve">Hausse d'un point du taux d'actualisation </t>
  </si>
  <si>
    <t>Potentiel de décarbonation du projet avec une hausse d'un point du taux d'actualisation</t>
  </si>
  <si>
    <t>Impact d'une hausse d'un point du taux d'actualisation  sur le taux de rendement carbone du projet</t>
  </si>
  <si>
    <t>Impact d'un décalage d'un an du démarrage du projet sur le taux de rendement carbone du projet</t>
  </si>
  <si>
    <t xml:space="preserve">Décalage du démantèlement éventuel </t>
  </si>
  <si>
    <t>Impact d'un décalage du démantèlement éventuel sur le taux de rendement carbone du projet</t>
  </si>
  <si>
    <t>RISQUE CONCURRENTIEL CARBONE</t>
  </si>
  <si>
    <t xml:space="preserve"> </t>
  </si>
  <si>
    <t>Taux de rendement carbone interne</t>
  </si>
  <si>
    <t>PERFORMANCE CARBONE DU PROJET</t>
  </si>
  <si>
    <t>Contenu carbone de l'investissement</t>
  </si>
  <si>
    <t>Taux de rentabilité carbone actualisé</t>
  </si>
  <si>
    <r>
      <t xml:space="preserve">Valeur carbone actuelle nette </t>
    </r>
    <r>
      <rPr>
        <sz val="12"/>
        <color theme="1"/>
        <rFont val="Calibri"/>
        <family val="2"/>
      </rPr>
      <t>(= résultat carbone actualisé)</t>
    </r>
  </si>
  <si>
    <t>Transformation en carbone des flux monétaires du projet. Les carbones de l'investissement de départ (année 0) sont à indiquer en négatifs</t>
  </si>
  <si>
    <t>RESULTAT CARBONE OPERATIONNEL</t>
  </si>
  <si>
    <t>Exercice 2024</t>
  </si>
  <si>
    <t>Poids unitaire moyen 2024 en  kg éq CO2</t>
  </si>
  <si>
    <t>1.3 Autres Emissions directes</t>
  </si>
  <si>
    <t>1.2 Emissions des transports de personne pris en charge, y compris les indemnités kilométriques</t>
  </si>
  <si>
    <t>Avion</t>
  </si>
  <si>
    <t>Total quantité en km des factures renseignées en émission</t>
  </si>
  <si>
    <t>Total quantité en km des factures non renseignées</t>
  </si>
  <si>
    <t>TGV</t>
  </si>
  <si>
    <t>TER</t>
  </si>
  <si>
    <t>Voiture électrique</t>
  </si>
  <si>
    <t>Voiture thermique</t>
  </si>
  <si>
    <t>Transport en commun</t>
  </si>
  <si>
    <t xml:space="preserve">FACTEUR D'EMISSION DE REFERENCE en kg éq. CO2/€ </t>
  </si>
  <si>
    <t>FACTEUR D'EMISSION MOYEN PAR € (à minimiser)</t>
  </si>
  <si>
    <t>FACTEUR D'EMISSION MOYEN PAR € corrigé</t>
  </si>
  <si>
    <t xml:space="preserve">CONTENU CARBONE DE LA PRODUCTION (EMISSIONS DIRECTES ET ACHAT) </t>
  </si>
  <si>
    <t>Facteur d'émission moyen de référence "Achats non significatifs" en kg éq CO2/€ (donnée à l'étape 2 du tutoriel)</t>
  </si>
  <si>
    <t>Facteur d'émission moyen de référence en kg éq CO2/€</t>
  </si>
  <si>
    <t>COMPETITIVITE CARBONE</t>
  </si>
  <si>
    <t>GAIN CARBONE</t>
  </si>
  <si>
    <t>RENDEMENT CARBONE DE LA PRODUCTION</t>
  </si>
  <si>
    <t>CONTENU CARBONE DES IMMOBILISATIONS EN FIN D'EXERCICE</t>
  </si>
  <si>
    <t>1- CONTENU CARBONE DE LA PRODUCTION (kg éq. CO2)</t>
  </si>
  <si>
    <t xml:space="preserve">2- FACTEUR D'EMISSION MOYEN </t>
  </si>
  <si>
    <t>3- COMPETITIVITE CARBONE DE LA PRODUCTION DE L'ANNEE</t>
  </si>
  <si>
    <t>RESULTATS DES CALCULS</t>
  </si>
  <si>
    <t>4- GAIN ET RENDEMENT CARBONE DE LA PRODUCTION d'une année à l'autre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</si>
</sst>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0.0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ptos"/>
      <family val="2"/>
    </font>
    <font>
      <sz val="11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5" fillId="0" borderId="0" xfId="0" applyFo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10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wrapText="1"/>
    </xf>
    <xf numFmtId="9" fontId="6" fillId="0" borderId="0" xfId="0" applyNumberFormat="1" applyFont="1"/>
    <xf numFmtId="0" fontId="12" fillId="0" borderId="0" xfId="0" applyFont="1" applyAlignment="1">
      <alignment horizontal="justify" vertical="center"/>
    </xf>
    <xf numFmtId="9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12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0" xfId="0" applyFont="1"/>
    <xf numFmtId="0" fontId="3" fillId="0" borderId="0" xfId="0" applyFont="1" applyAlignment="1">
      <alignment horizontal="left" wrapText="1"/>
    </xf>
    <xf numFmtId="166" fontId="12" fillId="0" borderId="1" xfId="2" applyNumberFormat="1" applyFont="1" applyBorder="1" applyAlignment="1">
      <alignment horizontal="justify" vertical="center"/>
    </xf>
    <xf numFmtId="0" fontId="12" fillId="0" borderId="1" xfId="0" applyFont="1" applyBorder="1" applyAlignment="1">
      <alignment wrapText="1"/>
    </xf>
    <xf numFmtId="0" fontId="15" fillId="0" borderId="1" xfId="0" applyFont="1" applyBorder="1"/>
    <xf numFmtId="9" fontId="14" fillId="0" borderId="1" xfId="0" applyNumberFormat="1" applyFont="1" applyBorder="1"/>
    <xf numFmtId="1" fontId="16" fillId="0" borderId="1" xfId="0" applyNumberFormat="1" applyFont="1" applyBorder="1"/>
    <xf numFmtId="9" fontId="14" fillId="0" borderId="1" xfId="1" applyFont="1" applyBorder="1"/>
    <xf numFmtId="1" fontId="12" fillId="0" borderId="0" xfId="1" applyNumberFormat="1" applyFont="1" applyBorder="1" applyAlignment="1">
      <alignment horizontal="center" vertical="center"/>
    </xf>
    <xf numFmtId="1" fontId="1" fillId="0" borderId="0" xfId="0" applyNumberFormat="1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2" fontId="2" fillId="0" borderId="0" xfId="0" applyNumberFormat="1" applyFont="1"/>
    <xf numFmtId="0" fontId="7" fillId="0" borderId="0" xfId="0" applyFont="1"/>
    <xf numFmtId="0" fontId="17" fillId="0" borderId="0" xfId="0" applyFont="1" applyAlignment="1">
      <alignment wrapText="1"/>
    </xf>
    <xf numFmtId="0" fontId="18" fillId="0" borderId="0" xfId="0" applyFont="1" applyAlignment="1">
      <alignment vertical="center"/>
    </xf>
    <xf numFmtId="1" fontId="5" fillId="0" borderId="0" xfId="0" applyNumberFormat="1" applyFont="1"/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 indent="2"/>
    </xf>
    <xf numFmtId="165" fontId="2" fillId="0" borderId="0" xfId="0" applyNumberFormat="1" applyFont="1"/>
    <xf numFmtId="1" fontId="2" fillId="0" borderId="0" xfId="0" applyNumberFormat="1" applyFont="1"/>
    <xf numFmtId="164" fontId="1" fillId="0" borderId="0" xfId="0" applyNumberFormat="1" applyFont="1"/>
    <xf numFmtId="164" fontId="5" fillId="0" borderId="0" xfId="0" applyNumberFormat="1" applyFont="1"/>
    <xf numFmtId="0" fontId="1" fillId="0" borderId="0" xfId="0" applyFont="1" applyAlignment="1">
      <alignment horizontal="left" wrapText="1"/>
    </xf>
    <xf numFmtId="2" fontId="1" fillId="0" borderId="0" xfId="0" applyNumberFormat="1" applyFont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9807-012A-4D74-868F-440DC1762819}">
  <dimension ref="A1:G138"/>
  <sheetViews>
    <sheetView tabSelected="1" zoomScale="110" zoomScaleNormal="110" workbookViewId="0">
      <pane ySplit="1" topLeftCell="A124" activePane="bottomLeft" state="frozen"/>
      <selection pane="bottomLeft" activeCell="A134" sqref="A134"/>
    </sheetView>
  </sheetViews>
  <sheetFormatPr baseColWidth="10" defaultRowHeight="14.5" x14ac:dyDescent="0.35"/>
  <cols>
    <col min="1" max="1" width="58.54296875" style="5" customWidth="1"/>
    <col min="2" max="2" width="24.453125" style="5" bestFit="1" customWidth="1"/>
    <col min="3" max="3" width="11.1796875" style="5" bestFit="1" customWidth="1"/>
    <col min="4" max="4" width="12" style="5" bestFit="1" customWidth="1"/>
    <col min="5" max="5" width="10.90625" style="2"/>
    <col min="6" max="6" width="10.90625" style="3" customWidth="1"/>
    <col min="7" max="7" width="10.90625" style="2"/>
  </cols>
  <sheetData>
    <row r="1" spans="1:7" ht="72.5" x14ac:dyDescent="0.35">
      <c r="B1" s="5" t="s">
        <v>56</v>
      </c>
      <c r="C1" s="5" t="s">
        <v>57</v>
      </c>
      <c r="D1" s="5" t="s">
        <v>90</v>
      </c>
      <c r="E1" s="4" t="s">
        <v>16</v>
      </c>
      <c r="F1" s="4" t="s">
        <v>19</v>
      </c>
      <c r="G1" s="4" t="s">
        <v>91</v>
      </c>
    </row>
    <row r="2" spans="1:7" s="5" customFormat="1" x14ac:dyDescent="0.35">
      <c r="A2" s="6" t="s">
        <v>11</v>
      </c>
      <c r="E2" s="4"/>
      <c r="F2" s="4"/>
      <c r="G2" s="2"/>
    </row>
    <row r="3" spans="1:7" s="5" customFormat="1" x14ac:dyDescent="0.35">
      <c r="A3" s="5" t="s">
        <v>20</v>
      </c>
      <c r="E3" s="4"/>
      <c r="F3" s="4"/>
      <c r="G3" s="2"/>
    </row>
    <row r="4" spans="1:7" s="5" customFormat="1" hidden="1" x14ac:dyDescent="0.35">
      <c r="A4" s="5" t="s">
        <v>21</v>
      </c>
      <c r="B4" s="5">
        <f>B3</f>
        <v>0</v>
      </c>
      <c r="C4" s="30">
        <f>C3/(1+(C103/100))</f>
        <v>0</v>
      </c>
      <c r="D4" s="30">
        <f>D3/(1+(D103/100))</f>
        <v>0</v>
      </c>
      <c r="E4" s="2"/>
      <c r="F4" s="3"/>
      <c r="G4" s="2"/>
    </row>
    <row r="5" spans="1:7" s="5" customFormat="1" x14ac:dyDescent="0.35">
      <c r="A5" s="6" t="s">
        <v>58</v>
      </c>
      <c r="E5" s="2"/>
      <c r="F5" s="3"/>
      <c r="G5" s="2"/>
    </row>
    <row r="6" spans="1:7" s="5" customFormat="1" x14ac:dyDescent="0.35">
      <c r="A6" s="6" t="s">
        <v>43</v>
      </c>
      <c r="E6" s="2"/>
      <c r="F6" s="3"/>
      <c r="G6" s="2"/>
    </row>
    <row r="7" spans="1:7" s="5" customFormat="1" x14ac:dyDescent="0.35">
      <c r="A7" s="31" t="s">
        <v>0</v>
      </c>
      <c r="E7" s="2"/>
      <c r="F7" s="32"/>
      <c r="G7" s="2"/>
    </row>
    <row r="8" spans="1:7" s="5" customFormat="1" x14ac:dyDescent="0.35">
      <c r="A8" s="5" t="s">
        <v>22</v>
      </c>
      <c r="E8" s="2"/>
      <c r="F8" s="32"/>
      <c r="G8" s="2"/>
    </row>
    <row r="9" spans="1:7" s="5" customFormat="1" x14ac:dyDescent="0.35">
      <c r="A9" s="33" t="s">
        <v>24</v>
      </c>
      <c r="E9" s="2"/>
      <c r="F9" s="32"/>
      <c r="G9" s="2"/>
    </row>
    <row r="10" spans="1:7" s="5" customFormat="1" x14ac:dyDescent="0.35">
      <c r="A10" s="33" t="s">
        <v>8</v>
      </c>
      <c r="E10" s="2">
        <v>2.2000000000000002</v>
      </c>
      <c r="F10" s="2">
        <v>2.2000000000000002</v>
      </c>
      <c r="G10" s="2">
        <v>2.2000000000000002</v>
      </c>
    </row>
    <row r="11" spans="1:7" s="5" customFormat="1" x14ac:dyDescent="0.35">
      <c r="A11" s="31" t="s">
        <v>4</v>
      </c>
      <c r="E11" s="2"/>
      <c r="F11" s="3"/>
      <c r="G11" s="2"/>
    </row>
    <row r="12" spans="1:7" s="5" customFormat="1" x14ac:dyDescent="0.35">
      <c r="A12" s="5" t="s">
        <v>22</v>
      </c>
      <c r="E12" s="2"/>
      <c r="F12" s="3"/>
      <c r="G12" s="2"/>
    </row>
    <row r="13" spans="1:7" s="5" customFormat="1" x14ac:dyDescent="0.35">
      <c r="A13" s="33" t="s">
        <v>25</v>
      </c>
      <c r="E13" s="2"/>
      <c r="F13" s="3"/>
      <c r="G13" s="2"/>
    </row>
    <row r="14" spans="1:7" s="5" customFormat="1" x14ac:dyDescent="0.35">
      <c r="A14" s="33" t="s">
        <v>10</v>
      </c>
      <c r="E14" s="2">
        <v>2.6</v>
      </c>
      <c r="F14" s="2">
        <v>2.6</v>
      </c>
      <c r="G14" s="2">
        <v>2.6</v>
      </c>
    </row>
    <row r="15" spans="1:7" s="5" customFormat="1" x14ac:dyDescent="0.35">
      <c r="A15" s="31" t="s">
        <v>5</v>
      </c>
      <c r="E15" s="2"/>
      <c r="F15" s="3"/>
      <c r="G15" s="2"/>
    </row>
    <row r="16" spans="1:7" s="5" customFormat="1" x14ac:dyDescent="0.35">
      <c r="A16" s="5" t="s">
        <v>22</v>
      </c>
      <c r="E16" s="2"/>
      <c r="F16" s="3"/>
      <c r="G16" s="2"/>
    </row>
    <row r="17" spans="1:7" s="5" customFormat="1" x14ac:dyDescent="0.35">
      <c r="A17" s="33" t="s">
        <v>25</v>
      </c>
      <c r="E17" s="2"/>
      <c r="F17" s="3"/>
      <c r="G17" s="2"/>
    </row>
    <row r="18" spans="1:7" s="5" customFormat="1" x14ac:dyDescent="0.35">
      <c r="A18" s="33" t="s">
        <v>10</v>
      </c>
      <c r="E18" s="2">
        <v>2.2999999999999998</v>
      </c>
      <c r="F18" s="2">
        <v>2.2999999999999998</v>
      </c>
      <c r="G18" s="2">
        <v>2.2999999999999998</v>
      </c>
    </row>
    <row r="19" spans="1:7" s="5" customFormat="1" x14ac:dyDescent="0.35">
      <c r="A19" s="31" t="s">
        <v>1</v>
      </c>
      <c r="E19" s="2"/>
      <c r="F19" s="3"/>
      <c r="G19" s="2"/>
    </row>
    <row r="20" spans="1:7" s="5" customFormat="1" x14ac:dyDescent="0.35">
      <c r="A20" s="33" t="s">
        <v>22</v>
      </c>
      <c r="E20" s="2"/>
      <c r="F20" s="3"/>
      <c r="G20" s="2"/>
    </row>
    <row r="21" spans="1:7" s="5" customFormat="1" x14ac:dyDescent="0.35">
      <c r="A21" s="33" t="s">
        <v>26</v>
      </c>
      <c r="E21" s="2"/>
      <c r="F21" s="3"/>
      <c r="G21" s="2"/>
    </row>
    <row r="22" spans="1:7" s="5" customFormat="1" x14ac:dyDescent="0.35">
      <c r="A22" s="33" t="s">
        <v>9</v>
      </c>
      <c r="E22" s="2">
        <v>2.5</v>
      </c>
      <c r="F22" s="2">
        <v>2.5</v>
      </c>
      <c r="G22" s="2">
        <v>2.5</v>
      </c>
    </row>
    <row r="23" spans="1:7" s="5" customFormat="1" ht="29" x14ac:dyDescent="0.35">
      <c r="A23" s="34" t="s">
        <v>93</v>
      </c>
      <c r="E23" s="2"/>
      <c r="F23" s="2"/>
      <c r="G23" s="2"/>
    </row>
    <row r="24" spans="1:7" s="5" customFormat="1" x14ac:dyDescent="0.35">
      <c r="A24" s="34" t="s">
        <v>94</v>
      </c>
      <c r="E24" s="2"/>
      <c r="F24" s="2"/>
      <c r="G24" s="2"/>
    </row>
    <row r="25" spans="1:7" s="5" customFormat="1" x14ac:dyDescent="0.35">
      <c r="A25" s="33" t="s">
        <v>22</v>
      </c>
      <c r="E25" s="2">
        <v>0.24</v>
      </c>
      <c r="F25" s="2">
        <v>0.24</v>
      </c>
      <c r="G25" s="2">
        <v>0.24</v>
      </c>
    </row>
    <row r="26" spans="1:7" s="5" customFormat="1" x14ac:dyDescent="0.35">
      <c r="A26" s="33" t="s">
        <v>95</v>
      </c>
      <c r="E26" s="2"/>
      <c r="F26" s="2"/>
      <c r="G26" s="2"/>
    </row>
    <row r="27" spans="1:7" s="5" customFormat="1" x14ac:dyDescent="0.35">
      <c r="A27" s="33" t="s">
        <v>96</v>
      </c>
      <c r="E27" s="2"/>
      <c r="F27" s="2"/>
      <c r="G27" s="2"/>
    </row>
    <row r="28" spans="1:7" s="5" customFormat="1" x14ac:dyDescent="0.35">
      <c r="A28" s="34" t="s">
        <v>97</v>
      </c>
      <c r="E28" s="2"/>
      <c r="F28" s="2"/>
      <c r="G28" s="2"/>
    </row>
    <row r="29" spans="1:7" s="5" customFormat="1" x14ac:dyDescent="0.35">
      <c r="A29" s="33" t="s">
        <v>22</v>
      </c>
      <c r="E29" s="2">
        <v>3.0000000000000001E-3</v>
      </c>
      <c r="F29" s="2">
        <v>3.0000000000000001E-3</v>
      </c>
      <c r="G29" s="2">
        <v>3.0000000000000001E-3</v>
      </c>
    </row>
    <row r="30" spans="1:7" s="5" customFormat="1" x14ac:dyDescent="0.35">
      <c r="A30" s="33" t="s">
        <v>95</v>
      </c>
      <c r="E30" s="2"/>
      <c r="F30" s="2"/>
      <c r="G30" s="2"/>
    </row>
    <row r="31" spans="1:7" s="5" customFormat="1" x14ac:dyDescent="0.35">
      <c r="A31" s="33" t="s">
        <v>96</v>
      </c>
      <c r="E31" s="2"/>
      <c r="F31" s="2"/>
      <c r="G31" s="2"/>
    </row>
    <row r="32" spans="1:7" s="5" customFormat="1" x14ac:dyDescent="0.35">
      <c r="A32" s="34" t="s">
        <v>98</v>
      </c>
      <c r="E32" s="2">
        <v>0.04</v>
      </c>
      <c r="F32" s="2">
        <v>0.04</v>
      </c>
      <c r="G32" s="2">
        <v>0.04</v>
      </c>
    </row>
    <row r="33" spans="1:7" s="5" customFormat="1" x14ac:dyDescent="0.35">
      <c r="A33" s="33" t="s">
        <v>22</v>
      </c>
      <c r="E33" s="2"/>
      <c r="F33" s="2"/>
      <c r="G33" s="2"/>
    </row>
    <row r="34" spans="1:7" s="5" customFormat="1" x14ac:dyDescent="0.35">
      <c r="A34" s="33" t="s">
        <v>95</v>
      </c>
      <c r="E34" s="2"/>
      <c r="F34" s="2"/>
      <c r="G34" s="2"/>
    </row>
    <row r="35" spans="1:7" s="5" customFormat="1" x14ac:dyDescent="0.35">
      <c r="A35" s="33" t="s">
        <v>96</v>
      </c>
      <c r="E35" s="2"/>
      <c r="F35" s="2"/>
      <c r="G35" s="2"/>
    </row>
    <row r="36" spans="1:7" s="5" customFormat="1" x14ac:dyDescent="0.35">
      <c r="A36" s="34" t="s">
        <v>99</v>
      </c>
      <c r="E36" s="2">
        <v>0.115</v>
      </c>
      <c r="F36" s="2">
        <v>0.115</v>
      </c>
      <c r="G36" s="2">
        <v>0.115</v>
      </c>
    </row>
    <row r="37" spans="1:7" s="5" customFormat="1" x14ac:dyDescent="0.35">
      <c r="A37" s="33" t="s">
        <v>22</v>
      </c>
      <c r="E37" s="2"/>
      <c r="F37" s="2"/>
      <c r="G37" s="2"/>
    </row>
    <row r="38" spans="1:7" s="5" customFormat="1" x14ac:dyDescent="0.35">
      <c r="A38" s="33" t="s">
        <v>95</v>
      </c>
      <c r="E38" s="2"/>
      <c r="F38" s="2"/>
      <c r="G38" s="2"/>
    </row>
    <row r="39" spans="1:7" s="5" customFormat="1" x14ac:dyDescent="0.35">
      <c r="A39" s="33" t="s">
        <v>96</v>
      </c>
      <c r="E39" s="2"/>
      <c r="F39" s="2"/>
      <c r="G39" s="2"/>
    </row>
    <row r="40" spans="1:7" s="5" customFormat="1" x14ac:dyDescent="0.35">
      <c r="A40" s="34" t="s">
        <v>100</v>
      </c>
      <c r="E40" s="2">
        <v>0.245</v>
      </c>
      <c r="F40" s="2">
        <v>0.245</v>
      </c>
      <c r="G40" s="2">
        <v>0.245</v>
      </c>
    </row>
    <row r="41" spans="1:7" s="5" customFormat="1" x14ac:dyDescent="0.35">
      <c r="A41" s="33" t="s">
        <v>22</v>
      </c>
      <c r="E41" s="2"/>
      <c r="F41" s="2"/>
      <c r="G41" s="2"/>
    </row>
    <row r="42" spans="1:7" s="5" customFormat="1" x14ac:dyDescent="0.35">
      <c r="A42" s="33" t="s">
        <v>95</v>
      </c>
      <c r="E42" s="2"/>
      <c r="F42" s="2"/>
      <c r="G42" s="2"/>
    </row>
    <row r="43" spans="1:7" s="5" customFormat="1" x14ac:dyDescent="0.35">
      <c r="A43" s="33" t="s">
        <v>96</v>
      </c>
      <c r="E43" s="2"/>
      <c r="F43" s="2"/>
      <c r="G43" s="2"/>
    </row>
    <row r="44" spans="1:7" s="5" customFormat="1" x14ac:dyDescent="0.35">
      <c r="A44" s="34" t="s">
        <v>101</v>
      </c>
      <c r="E44" s="2">
        <v>8.0000000000000002E-3</v>
      </c>
      <c r="F44" s="2">
        <v>8.0000000000000002E-3</v>
      </c>
      <c r="G44" s="2">
        <v>8.0000000000000002E-3</v>
      </c>
    </row>
    <row r="45" spans="1:7" s="5" customFormat="1" x14ac:dyDescent="0.35">
      <c r="A45" s="33" t="s">
        <v>22</v>
      </c>
      <c r="E45" s="2"/>
      <c r="F45" s="2"/>
      <c r="G45" s="2"/>
    </row>
    <row r="46" spans="1:7" s="5" customFormat="1" x14ac:dyDescent="0.35">
      <c r="A46" s="33" t="s">
        <v>95</v>
      </c>
      <c r="E46" s="2"/>
      <c r="F46" s="2"/>
      <c r="G46" s="2"/>
    </row>
    <row r="47" spans="1:7" s="5" customFormat="1" x14ac:dyDescent="0.35">
      <c r="A47" s="33" t="s">
        <v>96</v>
      </c>
      <c r="E47" s="2"/>
      <c r="F47" s="2"/>
      <c r="G47" s="2"/>
    </row>
    <row r="48" spans="1:7" s="5" customFormat="1" x14ac:dyDescent="0.35">
      <c r="A48" s="34" t="s">
        <v>92</v>
      </c>
      <c r="E48" s="2"/>
      <c r="F48" s="3"/>
      <c r="G48" s="2"/>
    </row>
    <row r="49" spans="1:7" s="5" customFormat="1" x14ac:dyDescent="0.35">
      <c r="A49" s="33" t="s">
        <v>40</v>
      </c>
      <c r="E49" s="2"/>
      <c r="F49" s="3"/>
      <c r="G49" s="2"/>
    </row>
    <row r="50" spans="1:7" s="5" customFormat="1" ht="29" x14ac:dyDescent="0.35">
      <c r="A50" s="33" t="s">
        <v>41</v>
      </c>
      <c r="E50" s="2"/>
      <c r="F50" s="3"/>
      <c r="G50" s="2"/>
    </row>
    <row r="51" spans="1:7" s="5" customFormat="1" x14ac:dyDescent="0.35">
      <c r="A51" s="35" t="s">
        <v>45</v>
      </c>
      <c r="E51" s="2"/>
      <c r="F51" s="3"/>
      <c r="G51" s="2"/>
    </row>
    <row r="52" spans="1:7" s="5" customFormat="1" ht="29" x14ac:dyDescent="0.35">
      <c r="A52" s="35" t="s">
        <v>65</v>
      </c>
      <c r="E52" s="2"/>
      <c r="F52" s="3"/>
      <c r="G52" s="2"/>
    </row>
    <row r="53" spans="1:7" s="5" customFormat="1" x14ac:dyDescent="0.35">
      <c r="A53" s="35" t="s">
        <v>44</v>
      </c>
      <c r="E53" s="2"/>
      <c r="F53" s="3"/>
      <c r="G53" s="2"/>
    </row>
    <row r="54" spans="1:7" s="5" customFormat="1" x14ac:dyDescent="0.35">
      <c r="A54" s="6" t="s">
        <v>6</v>
      </c>
      <c r="E54" s="2"/>
      <c r="F54" s="3"/>
      <c r="G54" s="2"/>
    </row>
    <row r="55" spans="1:7" s="5" customFormat="1" x14ac:dyDescent="0.35">
      <c r="A55" s="33" t="s">
        <v>22</v>
      </c>
      <c r="E55" s="2"/>
      <c r="F55" s="32"/>
      <c r="G55" s="2"/>
    </row>
    <row r="56" spans="1:7" s="5" customFormat="1" x14ac:dyDescent="0.35">
      <c r="A56" s="33" t="s">
        <v>23</v>
      </c>
      <c r="E56" s="2"/>
      <c r="F56" s="32"/>
      <c r="G56" s="2"/>
    </row>
    <row r="57" spans="1:7" s="5" customFormat="1" x14ac:dyDescent="0.35">
      <c r="A57" s="33" t="s">
        <v>7</v>
      </c>
      <c r="E57" s="2">
        <v>0.01</v>
      </c>
      <c r="F57" s="2">
        <v>0.01</v>
      </c>
      <c r="G57" s="2">
        <v>0.01</v>
      </c>
    </row>
    <row r="58" spans="1:7" s="5" customFormat="1" x14ac:dyDescent="0.35">
      <c r="A58" s="31" t="s">
        <v>3</v>
      </c>
      <c r="E58" s="2"/>
      <c r="F58" s="3"/>
      <c r="G58" s="2"/>
    </row>
    <row r="59" spans="1:7" s="5" customFormat="1" x14ac:dyDescent="0.35">
      <c r="A59" s="33" t="s">
        <v>22</v>
      </c>
      <c r="E59" s="2"/>
      <c r="F59" s="32"/>
      <c r="G59" s="2"/>
    </row>
    <row r="60" spans="1:7" s="5" customFormat="1" x14ac:dyDescent="0.35">
      <c r="A60" s="33" t="s">
        <v>23</v>
      </c>
      <c r="E60" s="2"/>
      <c r="F60" s="32"/>
      <c r="G60" s="2"/>
    </row>
    <row r="61" spans="1:7" s="5" customFormat="1" x14ac:dyDescent="0.35">
      <c r="A61" s="33" t="s">
        <v>7</v>
      </c>
      <c r="E61" s="2">
        <v>0.1</v>
      </c>
      <c r="F61" s="2">
        <v>0.1</v>
      </c>
      <c r="G61" s="2">
        <v>0.1</v>
      </c>
    </row>
    <row r="62" spans="1:7" s="5" customFormat="1" ht="29" x14ac:dyDescent="0.35">
      <c r="A62" s="35" t="s">
        <v>66</v>
      </c>
      <c r="E62" s="2"/>
      <c r="F62" s="3"/>
      <c r="G62" s="2"/>
    </row>
    <row r="63" spans="1:7" s="5" customFormat="1" x14ac:dyDescent="0.35">
      <c r="A63" s="31" t="s">
        <v>14</v>
      </c>
      <c r="E63" s="2"/>
      <c r="F63" s="3"/>
      <c r="G63" s="2"/>
    </row>
    <row r="64" spans="1:7" s="5" customFormat="1" x14ac:dyDescent="0.35">
      <c r="A64" s="33" t="s">
        <v>52</v>
      </c>
      <c r="B64" s="5" t="s">
        <v>46</v>
      </c>
      <c r="E64" s="2"/>
      <c r="F64" s="3"/>
      <c r="G64" s="2"/>
    </row>
    <row r="65" spans="1:7" s="5" customFormat="1" x14ac:dyDescent="0.35">
      <c r="A65" s="36" t="s">
        <v>107</v>
      </c>
      <c r="E65" s="2"/>
      <c r="F65" s="3"/>
      <c r="G65" s="2"/>
    </row>
    <row r="66" spans="1:7" s="5" customFormat="1" x14ac:dyDescent="0.35">
      <c r="A66" s="36" t="s">
        <v>27</v>
      </c>
      <c r="E66" s="2"/>
      <c r="F66" s="3"/>
      <c r="G66" s="2"/>
    </row>
    <row r="67" spans="1:7" s="5" customFormat="1" x14ac:dyDescent="0.35">
      <c r="A67" s="36" t="s">
        <v>28</v>
      </c>
      <c r="E67" s="2"/>
      <c r="F67" s="3"/>
      <c r="G67" s="2"/>
    </row>
    <row r="68" spans="1:7" s="5" customFormat="1" x14ac:dyDescent="0.35">
      <c r="A68" s="36" t="s">
        <v>29</v>
      </c>
      <c r="E68" s="2"/>
      <c r="F68" s="3"/>
      <c r="G68" s="2"/>
    </row>
    <row r="69" spans="1:7" s="5" customFormat="1" hidden="1" x14ac:dyDescent="0.35">
      <c r="A69" s="36" t="s">
        <v>50</v>
      </c>
      <c r="B69" s="5" t="s">
        <v>46</v>
      </c>
      <c r="C69" s="5" t="s">
        <v>46</v>
      </c>
      <c r="D69" s="5" t="s">
        <v>46</v>
      </c>
      <c r="E69" s="2"/>
      <c r="F69" s="3"/>
      <c r="G69" s="2"/>
    </row>
    <row r="70" spans="1:7" s="5" customFormat="1" x14ac:dyDescent="0.35">
      <c r="A70" s="31" t="s">
        <v>15</v>
      </c>
      <c r="E70" s="2"/>
      <c r="F70" s="3"/>
      <c r="G70" s="2"/>
    </row>
    <row r="71" spans="1:7" s="5" customFormat="1" x14ac:dyDescent="0.35">
      <c r="A71" s="33" t="s">
        <v>53</v>
      </c>
      <c r="B71" s="5" t="s">
        <v>46</v>
      </c>
      <c r="E71" s="2"/>
      <c r="F71" s="3"/>
      <c r="G71" s="2"/>
    </row>
    <row r="72" spans="1:7" s="5" customFormat="1" x14ac:dyDescent="0.35">
      <c r="A72" s="36" t="s">
        <v>107</v>
      </c>
      <c r="E72" s="2"/>
      <c r="F72" s="3"/>
      <c r="G72" s="2"/>
    </row>
    <row r="73" spans="1:7" s="5" customFormat="1" x14ac:dyDescent="0.35">
      <c r="A73" s="36" t="s">
        <v>27</v>
      </c>
      <c r="E73" s="2"/>
      <c r="F73" s="3"/>
      <c r="G73" s="2"/>
    </row>
    <row r="74" spans="1:7" s="5" customFormat="1" x14ac:dyDescent="0.35">
      <c r="A74" s="36" t="s">
        <v>28</v>
      </c>
      <c r="E74" s="2"/>
      <c r="F74" s="3"/>
      <c r="G74" s="2"/>
    </row>
    <row r="75" spans="1:7" s="5" customFormat="1" x14ac:dyDescent="0.35">
      <c r="A75" s="36" t="s">
        <v>29</v>
      </c>
      <c r="E75" s="2"/>
      <c r="F75" s="3"/>
      <c r="G75" s="2"/>
    </row>
    <row r="76" spans="1:7" s="5" customFormat="1" hidden="1" x14ac:dyDescent="0.35">
      <c r="A76" s="36" t="s">
        <v>50</v>
      </c>
      <c r="B76" s="5" t="s">
        <v>46</v>
      </c>
      <c r="C76" s="5">
        <f>(C74+C75)/(1+(C71/100))</f>
        <v>0</v>
      </c>
      <c r="D76" s="5">
        <f>(D74+D75)/(1+(D71/100))</f>
        <v>0</v>
      </c>
      <c r="E76" s="2"/>
      <c r="F76" s="3"/>
      <c r="G76" s="2"/>
    </row>
    <row r="77" spans="1:7" s="5" customFormat="1" ht="29" x14ac:dyDescent="0.35">
      <c r="A77" s="34" t="s">
        <v>68</v>
      </c>
      <c r="E77" s="2"/>
      <c r="F77" s="3"/>
      <c r="G77" s="2"/>
    </row>
    <row r="78" spans="1:7" s="5" customFormat="1" x14ac:dyDescent="0.35">
      <c r="A78" s="6" t="s">
        <v>17</v>
      </c>
      <c r="E78" s="37"/>
      <c r="F78" s="3"/>
      <c r="G78" s="2"/>
    </row>
    <row r="79" spans="1:7" s="5" customFormat="1" ht="29" x14ac:dyDescent="0.35">
      <c r="A79" s="33" t="s">
        <v>30</v>
      </c>
      <c r="E79" s="37">
        <v>0.28999999999999998</v>
      </c>
      <c r="F79" s="2">
        <v>0.28999999999999998</v>
      </c>
      <c r="G79" s="37">
        <v>0.28999999999999998</v>
      </c>
    </row>
    <row r="80" spans="1:7" s="5" customFormat="1" ht="29" x14ac:dyDescent="0.35">
      <c r="A80" s="33" t="s">
        <v>31</v>
      </c>
      <c r="E80" s="2"/>
      <c r="F80" s="3"/>
      <c r="G80" s="2"/>
    </row>
    <row r="81" spans="1:7" s="5" customFormat="1" ht="29" x14ac:dyDescent="0.35">
      <c r="A81" s="33" t="s">
        <v>32</v>
      </c>
      <c r="E81" s="2"/>
      <c r="F81" s="3"/>
      <c r="G81" s="2"/>
    </row>
    <row r="82" spans="1:7" s="5" customFormat="1" x14ac:dyDescent="0.35">
      <c r="A82" s="6" t="s">
        <v>18</v>
      </c>
      <c r="E82" s="2"/>
      <c r="F82" s="3"/>
      <c r="G82" s="2"/>
    </row>
    <row r="83" spans="1:7" s="5" customFormat="1" ht="29" x14ac:dyDescent="0.35">
      <c r="A83" s="33" t="s">
        <v>30</v>
      </c>
      <c r="E83" s="2">
        <v>0.36</v>
      </c>
      <c r="F83" s="2">
        <v>0.36</v>
      </c>
      <c r="G83" s="2">
        <v>0.36</v>
      </c>
    </row>
    <row r="84" spans="1:7" s="5" customFormat="1" ht="29" x14ac:dyDescent="0.35">
      <c r="A84" s="33" t="s">
        <v>31</v>
      </c>
      <c r="E84" s="2"/>
      <c r="F84" s="3"/>
      <c r="G84" s="2"/>
    </row>
    <row r="85" spans="1:7" s="5" customFormat="1" ht="29" x14ac:dyDescent="0.35">
      <c r="A85" s="33" t="s">
        <v>32</v>
      </c>
      <c r="E85" s="2"/>
      <c r="F85" s="3"/>
      <c r="G85" s="2"/>
    </row>
    <row r="86" spans="1:7" s="5" customFormat="1" x14ac:dyDescent="0.35">
      <c r="A86" s="6" t="s">
        <v>12</v>
      </c>
      <c r="E86" s="2"/>
      <c r="F86" s="3"/>
      <c r="G86" s="2"/>
    </row>
    <row r="87" spans="1:7" s="5" customFormat="1" ht="29" x14ac:dyDescent="0.35">
      <c r="A87" s="33" t="s">
        <v>30</v>
      </c>
      <c r="E87" s="2">
        <v>0.06</v>
      </c>
      <c r="F87" s="2">
        <v>0.06</v>
      </c>
      <c r="G87" s="2">
        <v>0.06</v>
      </c>
    </row>
    <row r="88" spans="1:7" s="5" customFormat="1" ht="29" x14ac:dyDescent="0.35">
      <c r="A88" s="33" t="s">
        <v>31</v>
      </c>
      <c r="E88" s="2"/>
      <c r="F88" s="3"/>
      <c r="G88" s="2"/>
    </row>
    <row r="89" spans="1:7" s="5" customFormat="1" ht="29" x14ac:dyDescent="0.35">
      <c r="A89" s="33" t="s">
        <v>32</v>
      </c>
      <c r="E89" s="2"/>
      <c r="F89" s="3"/>
      <c r="G89" s="2"/>
    </row>
    <row r="90" spans="1:7" s="5" customFormat="1" x14ac:dyDescent="0.35">
      <c r="A90" s="6" t="s">
        <v>13</v>
      </c>
      <c r="E90" s="2"/>
      <c r="F90" s="3"/>
      <c r="G90" s="2"/>
    </row>
    <row r="91" spans="1:7" s="5" customFormat="1" ht="29" x14ac:dyDescent="0.35">
      <c r="A91" s="33" t="s">
        <v>30</v>
      </c>
      <c r="E91" s="2">
        <v>0.24</v>
      </c>
      <c r="F91" s="3">
        <v>0.24</v>
      </c>
      <c r="G91" s="2">
        <v>0.24</v>
      </c>
    </row>
    <row r="92" spans="1:7" s="5" customFormat="1" ht="29" x14ac:dyDescent="0.35">
      <c r="A92" s="33" t="s">
        <v>31</v>
      </c>
      <c r="E92" s="2"/>
      <c r="F92" s="3"/>
      <c r="G92" s="2"/>
    </row>
    <row r="93" spans="1:7" s="5" customFormat="1" ht="29" x14ac:dyDescent="0.35">
      <c r="A93" s="33" t="s">
        <v>32</v>
      </c>
      <c r="E93" s="2"/>
      <c r="F93" s="3"/>
      <c r="G93" s="2"/>
    </row>
    <row r="94" spans="1:7" s="5" customFormat="1" x14ac:dyDescent="0.35">
      <c r="A94" s="31" t="s">
        <v>67</v>
      </c>
      <c r="E94" s="2"/>
      <c r="F94" s="3"/>
      <c r="G94" s="2"/>
    </row>
    <row r="95" spans="1:7" s="5" customFormat="1" x14ac:dyDescent="0.35">
      <c r="A95" s="33" t="s">
        <v>51</v>
      </c>
      <c r="B95" s="5" t="s">
        <v>46</v>
      </c>
      <c r="E95" s="2"/>
      <c r="F95" s="3"/>
      <c r="G95" s="2"/>
    </row>
    <row r="96" spans="1:7" s="5" customFormat="1" ht="29" x14ac:dyDescent="0.35">
      <c r="A96" s="33" t="s">
        <v>106</v>
      </c>
      <c r="B96" s="38"/>
      <c r="C96" s="38"/>
      <c r="D96" s="38"/>
      <c r="E96" s="2"/>
      <c r="F96" s="3"/>
      <c r="G96" s="2"/>
    </row>
    <row r="97" spans="1:7" s="5" customFormat="1" x14ac:dyDescent="0.35">
      <c r="A97" s="33" t="s">
        <v>22</v>
      </c>
      <c r="E97" s="2"/>
      <c r="F97" s="3"/>
      <c r="G97" s="2"/>
    </row>
    <row r="98" spans="1:7" s="5" customFormat="1" x14ac:dyDescent="0.35">
      <c r="A98" s="5" t="s">
        <v>28</v>
      </c>
      <c r="E98" s="2"/>
      <c r="F98" s="3"/>
      <c r="G98" s="2"/>
    </row>
    <row r="99" spans="1:7" s="5" customFormat="1" x14ac:dyDescent="0.35">
      <c r="A99" s="5" t="s">
        <v>2</v>
      </c>
      <c r="E99" s="2"/>
      <c r="F99" s="3"/>
      <c r="G99" s="2"/>
    </row>
    <row r="100" spans="1:7" s="5" customFormat="1" hidden="1" x14ac:dyDescent="0.35">
      <c r="A100" s="5" t="s">
        <v>50</v>
      </c>
      <c r="B100" s="5" t="s">
        <v>46</v>
      </c>
      <c r="C100" s="5">
        <f>(C98+C99)/(1+(C95/100))</f>
        <v>0</v>
      </c>
      <c r="D100" s="5">
        <f>(D98+D99)/(1+(D95/100))</f>
        <v>0</v>
      </c>
      <c r="E100" s="2"/>
      <c r="F100" s="3"/>
      <c r="G100" s="2"/>
    </row>
    <row r="101" spans="1:7" s="5" customFormat="1" ht="43.5" x14ac:dyDescent="0.35">
      <c r="A101" s="39" t="s">
        <v>59</v>
      </c>
      <c r="E101" s="2"/>
      <c r="F101" s="3"/>
      <c r="G101" s="2"/>
    </row>
    <row r="102" spans="1:7" s="5" customFormat="1" x14ac:dyDescent="0.35">
      <c r="A102" s="34" t="s">
        <v>102</v>
      </c>
      <c r="E102" s="2"/>
      <c r="F102" s="3"/>
      <c r="G102" s="2"/>
    </row>
    <row r="103" spans="1:7" s="5" customFormat="1" x14ac:dyDescent="0.35">
      <c r="A103" s="34" t="s">
        <v>60</v>
      </c>
      <c r="B103" s="5" t="s">
        <v>46</v>
      </c>
      <c r="E103" s="4"/>
      <c r="F103" s="4"/>
      <c r="G103" s="2"/>
    </row>
    <row r="104" spans="1:7" s="5" customFormat="1" x14ac:dyDescent="0.35">
      <c r="A104" s="34" t="s">
        <v>61</v>
      </c>
      <c r="B104" s="5" t="s">
        <v>46</v>
      </c>
      <c r="E104" s="4"/>
      <c r="F104" s="4"/>
      <c r="G104" s="2"/>
    </row>
    <row r="105" spans="1:7" s="5" customFormat="1" x14ac:dyDescent="0.35">
      <c r="A105" s="34" t="s">
        <v>62</v>
      </c>
      <c r="B105" s="5" t="s">
        <v>46</v>
      </c>
      <c r="E105" s="4"/>
      <c r="F105" s="4"/>
      <c r="G105" s="2"/>
    </row>
    <row r="106" spans="1:7" s="5" customFormat="1" x14ac:dyDescent="0.35">
      <c r="A106" s="34" t="s">
        <v>63</v>
      </c>
      <c r="B106" s="5" t="s">
        <v>46</v>
      </c>
      <c r="E106" s="4"/>
      <c r="F106" s="4"/>
      <c r="G106" s="2"/>
    </row>
    <row r="107" spans="1:7" s="5" customFormat="1" x14ac:dyDescent="0.35">
      <c r="A107" s="34" t="s">
        <v>111</v>
      </c>
      <c r="B107" s="5" t="s">
        <v>46</v>
      </c>
      <c r="E107" s="4"/>
      <c r="F107" s="4"/>
      <c r="G107" s="2"/>
    </row>
    <row r="108" spans="1:7" s="5" customFormat="1" x14ac:dyDescent="0.35">
      <c r="A108" s="34"/>
      <c r="E108" s="4"/>
      <c r="F108" s="4"/>
      <c r="G108" s="2"/>
    </row>
    <row r="109" spans="1:7" s="5" customFormat="1" x14ac:dyDescent="0.35">
      <c r="A109" s="34" t="s">
        <v>115</v>
      </c>
      <c r="E109" s="4"/>
      <c r="F109" s="4"/>
      <c r="G109" s="2"/>
    </row>
    <row r="110" spans="1:7" s="5" customFormat="1" x14ac:dyDescent="0.35">
      <c r="A110" s="34" t="s">
        <v>112</v>
      </c>
      <c r="E110" s="2"/>
      <c r="F110" s="3"/>
      <c r="G110" s="2"/>
    </row>
    <row r="111" spans="1:7" s="5" customFormat="1" x14ac:dyDescent="0.35">
      <c r="A111" s="40" t="s">
        <v>105</v>
      </c>
      <c r="B111" s="6">
        <f>(B55+(B57*E57)+B59+(B61*E61)+B8+(B10*E10)+B12+(B14*E14)+B16+(B18*E18)+B20+(B22*E22)+B97+(B99*B96)+B49+B50+B66+(B68*B65)+B73+(B75*B72)+B79+(B81*E79)+B83+(B85*E83)+B87+(B89*E87)+B91+(B93*E91)+B25+(B27*E25)+B29+(B31*E29)+B33+(B35*E32)+B37+(B39*E36)+B41+(B43*E40)+B45+(B47*E44))</f>
        <v>0</v>
      </c>
      <c r="C111" s="41">
        <f>(C55+(C57*F57)+C59+(C61*F61)+C8+(C10*F10)+C12+(C14*F14)+C16+(C18*F18)+C20+(C22*F22)+C97+(C99*C96)+C49+C50+C66+(C68*C65)+C73+(C75*C72)+C79+(C81*F79)+C83+(C85*F83)+C87+(C89*F87)+C91+(C93*F91)+C25+(C27*F25)+C29+(C31*F29)+C33+(C35*F32)+C37+(C39*F36)+C41+(C43*F40)+C45+(C47*F44))</f>
        <v>0</v>
      </c>
      <c r="D111" s="41">
        <f>D55+(D57*G57)+D59+(D61*G61)+D8+(D10*G10)+D12+(D14*G14)+D16+(D18*G18)+D20+(D22*G22)+D66+(D65*D68)+D73+(D72*D75)+D79+(D81*G79)+D83+(D85*G83)+D87+(D89*G87)+D91+(D93*G91)+D97+(D96*D99)+D49+D50+D25+(D27*G25)+D29+(D31*G29)+D33+(D35*G32)+D37+(D39*G36)+D41+(D43*G40)+D45+(D47*G44)</f>
        <v>0</v>
      </c>
      <c r="E111" s="2"/>
      <c r="F111" s="42"/>
      <c r="G111" s="2"/>
    </row>
    <row r="112" spans="1:7" s="5" customFormat="1" x14ac:dyDescent="0.35">
      <c r="A112" s="43" t="s">
        <v>55</v>
      </c>
      <c r="B112" s="6">
        <f>B8+(B10*E10)+B12+(B14*E14)+B16+(B18*E18)+B20+(B22*E22)+B49+B50+B25+(B27*E25)+B29+(B31*E29)+B33+(B35*E32)+B37+(B39*E36)+B41+(B43*E40)+B45+(B47*E44)</f>
        <v>0</v>
      </c>
      <c r="C112" s="41">
        <f>C8+(C10*F10)+C12+(C14*F14)+C16+(C18*F18)+C20+(C22*F22)+C49+C50+C25+(C27*F25)+C29+(C31*F29)+C33+(C35*F32)+C37+(C39*F36)+C41+(C43*F40)+C45+(C47*F44)</f>
        <v>0</v>
      </c>
      <c r="D112" s="6">
        <f>D8+(D10*G10)+D12+(D14*G14)+D16+(D18*G18)+D20+(D22*G22)+D49+D50+D25+(D27*G25)+D29+(D31*G29)+D33+(D35*G32)+D37+(D39*G36)+D41+(D43*G40)+D45+(D47*G44)</f>
        <v>0</v>
      </c>
      <c r="E112" s="44"/>
      <c r="F112" s="42"/>
      <c r="G112" s="2"/>
    </row>
    <row r="113" spans="1:7" s="5" customFormat="1" x14ac:dyDescent="0.35">
      <c r="A113" s="43" t="s">
        <v>47</v>
      </c>
      <c r="B113" s="5">
        <f>B55+(B57*E57)+B59+(B61*E61)</f>
        <v>0</v>
      </c>
      <c r="C113" s="5">
        <f>C55+(C57*F57)+C59+(C61*F61)</f>
        <v>0</v>
      </c>
      <c r="D113" s="30">
        <f>D55+(D57*G57)+D59+(D61*G61)</f>
        <v>0</v>
      </c>
      <c r="E113" s="2"/>
      <c r="F113" s="3"/>
      <c r="G113" s="2"/>
    </row>
    <row r="114" spans="1:7" s="5" customFormat="1" x14ac:dyDescent="0.35">
      <c r="A114" s="43" t="s">
        <v>42</v>
      </c>
      <c r="B114" s="5">
        <f>B97+(B99*B96)+B79+(B81*E79)+B83+(B85*E83)+B87+(B89*E87)+B91+(B93*E91)+B66+(B68*B65)+B73+(B75*B72)</f>
        <v>0</v>
      </c>
      <c r="C114" s="30">
        <f>C97+(C99*C96)+C79+(C81*F79)+C83+(C85*F83)+C87+(C89*F87)+C91+(C93*F91)+C66+(C68*C65)+C73+(C75*C72)</f>
        <v>0</v>
      </c>
      <c r="D114" s="30">
        <f>D66+(D65*D68)+D73+(D72*D75)+D79+(D81*G79)+D83+(D85*G83)+D87+(D89*G87)+D91+(D93*G91)+D97+(D96*D99)</f>
        <v>0</v>
      </c>
      <c r="E114" s="2"/>
      <c r="F114" s="42"/>
      <c r="G114" s="2"/>
    </row>
    <row r="115" spans="1:7" s="5" customFormat="1" x14ac:dyDescent="0.35">
      <c r="A115" s="33" t="s">
        <v>33</v>
      </c>
      <c r="B115" s="5" t="s">
        <v>46</v>
      </c>
      <c r="C115" s="30" t="e">
        <f>B118*C3</f>
        <v>#DIV/0!</v>
      </c>
      <c r="D115" s="30" t="e">
        <f>D3*C118</f>
        <v>#DIV/0!</v>
      </c>
      <c r="E115" s="2"/>
      <c r="F115" s="3"/>
      <c r="G115" s="2"/>
    </row>
    <row r="116" spans="1:7" s="5" customFormat="1" x14ac:dyDescent="0.35">
      <c r="A116" s="33" t="s">
        <v>64</v>
      </c>
      <c r="B116" s="5" t="s">
        <v>46</v>
      </c>
      <c r="C116" s="30" t="e">
        <f>0+C111-C115</f>
        <v>#DIV/0!</v>
      </c>
      <c r="D116" s="30" t="e">
        <f>C116+D111-D115</f>
        <v>#DIV/0!</v>
      </c>
      <c r="E116" s="45"/>
      <c r="F116" s="3"/>
      <c r="G116" s="2"/>
    </row>
    <row r="117" spans="1:7" s="5" customFormat="1" x14ac:dyDescent="0.35">
      <c r="A117" s="34" t="s">
        <v>113</v>
      </c>
      <c r="C117" s="30"/>
      <c r="D117" s="30"/>
      <c r="E117" s="45"/>
      <c r="F117" s="3"/>
      <c r="G117" s="2"/>
    </row>
    <row r="118" spans="1:7" s="5" customFormat="1" x14ac:dyDescent="0.35">
      <c r="A118" s="33" t="s">
        <v>103</v>
      </c>
      <c r="B118" s="46" t="e">
        <f>B111/B3</f>
        <v>#DIV/0!</v>
      </c>
      <c r="C118" s="46" t="e">
        <f>C111/C3</f>
        <v>#DIV/0!</v>
      </c>
      <c r="D118" s="46" t="e">
        <f>(D111+C116)/D3</f>
        <v>#DIV/0!</v>
      </c>
      <c r="E118" s="2"/>
      <c r="F118" s="3"/>
      <c r="G118" s="2"/>
    </row>
    <row r="119" spans="1:7" s="5" customFormat="1" x14ac:dyDescent="0.35">
      <c r="A119" s="33" t="s">
        <v>104</v>
      </c>
      <c r="B119" s="5" t="s">
        <v>46</v>
      </c>
      <c r="C119" s="46" t="e">
        <f>C111/C4</f>
        <v>#DIV/0!</v>
      </c>
      <c r="D119" s="46" t="e">
        <f>(D111+C116)/D4</f>
        <v>#DIV/0!</v>
      </c>
      <c r="E119" s="2"/>
      <c r="F119" s="3"/>
      <c r="G119" s="2"/>
    </row>
    <row r="120" spans="1:7" s="5" customFormat="1" x14ac:dyDescent="0.35">
      <c r="A120" s="43" t="s">
        <v>48</v>
      </c>
      <c r="B120" s="47" t="e">
        <f>(B55+(B57*E57)+B59+(B61*E61)+B8+(B10*E10)+B12+(B14*E14)+B16+(B18*E18)+B20+(B22*E22)+B49+B50+B25+(B27*E25)+B29+(B31*E29)+B33+(B35*E32)+B37+(B39*E36)+B41+(B43*E40)+B45+(B47*E44))/B3</f>
        <v>#DIV/0!</v>
      </c>
      <c r="C120" s="47" t="e">
        <f>(C55+(C57*F57)+C59+(C61*F61)+C8+(C10*F10)+C12+(C14*F14)+C16+(C18*F18)+C20+(C22*F22)+C49+C50+C25+(C27*F25)+C29+(C31*F29)+C33+(C35*F32)+C37+(C39*F36)+C41+(C43*F40)+C45+(C47*F44))/C3</f>
        <v>#DIV/0!</v>
      </c>
      <c r="D120" s="47" t="e">
        <f>(D55+(D57*G57)+D59+(D61*G61)+D8+(D10*G10)+D12+(D14*G14)+D16+(D18*G18)+D20+(D22*G22)+D49+D50+D25+(D27*G25)+D29+(D31*G29)+D33+(D35*G32)+D37+(D39*G36)+D41+(D43*G40)+D45+(D47*G44))/D3</f>
        <v>#DIV/0!</v>
      </c>
      <c r="E120" s="2"/>
      <c r="F120" s="3"/>
      <c r="G120" s="2"/>
    </row>
    <row r="121" spans="1:7" s="5" customFormat="1" x14ac:dyDescent="0.35">
      <c r="A121" s="43" t="s">
        <v>34</v>
      </c>
      <c r="B121" s="46" t="e">
        <f>(B66+(B68*B65))/B3</f>
        <v>#DIV/0!</v>
      </c>
      <c r="C121" s="46" t="e">
        <f>(C66+(C68*C65))/C3</f>
        <v>#DIV/0!</v>
      </c>
      <c r="D121" s="46" t="e">
        <f>(D66+(D68*D65))/D3</f>
        <v>#DIV/0!</v>
      </c>
      <c r="E121" s="2"/>
      <c r="F121" s="3"/>
      <c r="G121" s="2"/>
    </row>
    <row r="122" spans="1:7" s="5" customFormat="1" x14ac:dyDescent="0.35">
      <c r="A122" s="43" t="s">
        <v>35</v>
      </c>
      <c r="B122" s="46" t="e">
        <f>(B73+(B75*B72))/B3</f>
        <v>#DIV/0!</v>
      </c>
      <c r="C122" s="46" t="e">
        <f>(C73+(C75*C72))/C3</f>
        <v>#DIV/0!</v>
      </c>
      <c r="D122" s="46" t="e">
        <f>(D73+(D75*D72))/D3</f>
        <v>#DIV/0!</v>
      </c>
      <c r="E122" s="2"/>
      <c r="F122" s="3"/>
      <c r="G122" s="2"/>
    </row>
    <row r="123" spans="1:7" s="5" customFormat="1" x14ac:dyDescent="0.35">
      <c r="A123" s="43" t="s">
        <v>36</v>
      </c>
      <c r="B123" s="46" t="e">
        <f>(B79+(B81*E79)+B83+(B85*E83)+B87+(B89*E87)+B91+(B93*E91))/B3</f>
        <v>#DIV/0!</v>
      </c>
      <c r="C123" s="46" t="e">
        <f>(C79+(C81*F79)+C83+(C85*F83)+C87+(C89*F87)+C91+(C93*F91))/C3</f>
        <v>#DIV/0!</v>
      </c>
      <c r="D123" s="46" t="e">
        <f>(D79+(D81*G79)+D83+(D85*G83)+D87+(D89*G87)+D91+(D93*G91))/D3</f>
        <v>#DIV/0!</v>
      </c>
      <c r="E123" s="2"/>
      <c r="F123" s="3"/>
      <c r="G123" s="2"/>
    </row>
    <row r="124" spans="1:7" s="5" customFormat="1" x14ac:dyDescent="0.35">
      <c r="A124" s="43" t="s">
        <v>37</v>
      </c>
      <c r="B124" s="46" t="e">
        <f>(B97+(B99*B96))/B3</f>
        <v>#DIV/0!</v>
      </c>
      <c r="C124" s="46" t="e">
        <f>(C97+(C96*C99))/C3</f>
        <v>#DIV/0!</v>
      </c>
      <c r="D124" s="46" t="e">
        <f>(D97+(D99*D96))/D3</f>
        <v>#DIV/0!</v>
      </c>
      <c r="E124" s="2"/>
      <c r="F124" s="3"/>
      <c r="G124" s="2"/>
    </row>
    <row r="125" spans="1:7" s="5" customFormat="1" x14ac:dyDescent="0.35">
      <c r="A125" s="48" t="s">
        <v>38</v>
      </c>
      <c r="B125" s="49" t="e">
        <f>(1-(B118/(B102/1.2)))*100</f>
        <v>#DIV/0!</v>
      </c>
      <c r="C125" s="49" t="e">
        <f>(1-(C118/(C102/1.2)))*100</f>
        <v>#DIV/0!</v>
      </c>
      <c r="D125" s="49" t="e">
        <f>(1-(D118/(D102/1.2)))*100</f>
        <v>#DIV/0!</v>
      </c>
      <c r="E125" s="45"/>
      <c r="F125" s="3"/>
      <c r="G125" s="2"/>
    </row>
    <row r="126" spans="1:7" s="5" customFormat="1" x14ac:dyDescent="0.35">
      <c r="A126" s="48" t="s">
        <v>39</v>
      </c>
      <c r="B126" s="5" t="s">
        <v>46</v>
      </c>
      <c r="C126" s="49" t="e">
        <f>(1-(C119/B118))*100</f>
        <v>#DIV/0!</v>
      </c>
      <c r="D126" s="49" t="e">
        <f>(1-(D119/C119))*100</f>
        <v>#DIV/0!</v>
      </c>
      <c r="E126" s="45"/>
      <c r="F126" s="3"/>
      <c r="G126" s="2"/>
    </row>
    <row r="127" spans="1:7" s="5" customFormat="1" x14ac:dyDescent="0.35">
      <c r="A127" s="6" t="s">
        <v>114</v>
      </c>
      <c r="E127" s="2"/>
      <c r="F127" s="3"/>
      <c r="G127" s="2"/>
    </row>
    <row r="128" spans="1:7" s="5" customFormat="1" hidden="1" x14ac:dyDescent="0.35">
      <c r="A128" s="48" t="s">
        <v>89</v>
      </c>
      <c r="B128" s="5" t="s">
        <v>46</v>
      </c>
      <c r="C128" s="5" t="e">
        <f>B4*(B118-C118)</f>
        <v>#DIV/0!</v>
      </c>
      <c r="D128" s="5" t="e">
        <f>C4*(C118-D118)</f>
        <v>#DIV/0!</v>
      </c>
      <c r="E128" s="2"/>
      <c r="F128" s="3"/>
      <c r="G128" s="2"/>
    </row>
    <row r="129" spans="1:7" s="5" customFormat="1" ht="29" hidden="1" x14ac:dyDescent="0.35">
      <c r="A129" s="48" t="s">
        <v>49</v>
      </c>
      <c r="B129" s="5" t="s">
        <v>46</v>
      </c>
      <c r="C129" s="30" t="e">
        <f>(B111-C111)-C130-C131</f>
        <v>#DIV/0!</v>
      </c>
      <c r="D129" s="30" t="e">
        <f>(C111-D111)-D130-D131</f>
        <v>#DIV/0!</v>
      </c>
      <c r="E129" s="45"/>
      <c r="F129" s="3"/>
      <c r="G129" s="2"/>
    </row>
    <row r="130" spans="1:7" s="5" customFormat="1" hidden="1" x14ac:dyDescent="0.35">
      <c r="A130" s="48" t="s">
        <v>69</v>
      </c>
      <c r="B130" s="5" t="s">
        <v>46</v>
      </c>
      <c r="C130" s="30" t="e">
        <f>((((((B56+B57)/B4)-((C56+C57)/C4))*E57)+((((B60+B61)/B4)-((C60+C61)/C4))*E61)+((((B9+B10)/B4)-((C9+C10)/C4))*E10)+((((B13+B14)/B4)-((C13+C14)/C4))*E14)+((((B17+B18)/B4)-((C17+C18)/C4))*E18)+((((B21+B22)/B4)-((C21+C22)/C4))*E22)+((((B67+B68)/B4)-(C69/C4))*B65)+((((B74+B75)/B4)-(C76/C4))*B72)+((((B80+B81)/B4)-((C80+C81)/C4))*E79)+((((B84+B85)/B4)-((C84+C85)/C4))*E83)+((((B88+B89)/B4)-((C88+C89)/C4))*E87)+((((B92+B93)/B4)-((C92+C93)/C4))*E91)+((((B98+B99)/B4)-(C100/C4))*B96)+(((B49+B50)/B4)-((C49+C50)/C4)))*B4)+C105+C104</f>
        <v>#DIV/0!</v>
      </c>
      <c r="D130" s="30" t="e">
        <f>((((((C56+C57)/C4)-((D56+D57)/D4))*F57)+((((C60+C61)/C4)-((D60+D61)/D4))*F61)+((((C9+C10)/C4)-((D9+D10)/D4))*F10)+((((C13+C14)/C4)-((D13+D14)/D4))*F14)+((((C17+C18)/C4)-((D17+D18)/D4))*F18)+((((C21+C22)/C4)-((D21+D22)/D4))*F22)+(((C69/C4)-(D69/D4))*C65)+(((C76/C4)-(D76/D4))*C72)+((((C80+C81)/C4)-((D80+D81)/D4))*F79)+((((C84+C85)/C4)-((D84+D85)/D4))*F83)+((((C88+C89)/C4)-((D88+D89)/D4))*F87)+((((C92+C93)/C4)-((D92+D93)/D4))*F91)+(((C100/C4)-(D100/D4))*C96)+(((C49+C50)/C4)-((D49+D50)/D4)))*C4)+D104+D105</f>
        <v>#DIV/0!</v>
      </c>
      <c r="E130" s="45"/>
      <c r="F130" s="3"/>
      <c r="G130" s="2"/>
    </row>
    <row r="131" spans="1:7" s="5" customFormat="1" hidden="1" x14ac:dyDescent="0.35">
      <c r="A131" s="48" t="s">
        <v>54</v>
      </c>
      <c r="B131" s="5" t="s">
        <v>46</v>
      </c>
      <c r="C131" s="30" t="e">
        <f>C118*(B4-C4)</f>
        <v>#DIV/0!</v>
      </c>
      <c r="D131" s="30" t="e">
        <f>D118*(C4-D4)</f>
        <v>#DIV/0!</v>
      </c>
      <c r="E131" s="2"/>
      <c r="F131" s="3"/>
      <c r="G131" s="2"/>
    </row>
    <row r="132" spans="1:7" s="5" customFormat="1" hidden="1" x14ac:dyDescent="0.35">
      <c r="A132" s="48" t="s">
        <v>81</v>
      </c>
      <c r="B132" s="5" t="s">
        <v>46</v>
      </c>
      <c r="C132" s="30" t="e">
        <f>(C118-C102)*(B4-(C4*(1/(1+C106/100))))</f>
        <v>#DIV/0!</v>
      </c>
      <c r="D132" s="30" t="e">
        <f>(D118-D102)*(C4-(D4*(1/(1+D106/100))))</f>
        <v>#DIV/0!</v>
      </c>
      <c r="E132" s="2"/>
      <c r="F132" s="3"/>
      <c r="G132" s="2"/>
    </row>
    <row r="133" spans="1:7" s="5" customFormat="1" ht="15" customHeight="1" x14ac:dyDescent="0.35">
      <c r="A133" s="33" t="s">
        <v>108</v>
      </c>
      <c r="B133" s="5" t="e">
        <f>B3*(B102-B118)</f>
        <v>#DIV/0!</v>
      </c>
      <c r="C133" s="30" t="e">
        <f>C3*(C102-C118)</f>
        <v>#DIV/0!</v>
      </c>
      <c r="D133" s="30" t="e">
        <f>D3*(D102-D118)</f>
        <v>#DIV/0!</v>
      </c>
      <c r="E133" s="2"/>
      <c r="F133" s="3"/>
      <c r="G133" s="2"/>
    </row>
    <row r="134" spans="1:7" s="5" customFormat="1" ht="17" customHeight="1" x14ac:dyDescent="0.35">
      <c r="A134" s="6" t="s">
        <v>116</v>
      </c>
      <c r="C134" s="30"/>
      <c r="D134" s="30"/>
      <c r="E134" s="2"/>
      <c r="F134" s="3"/>
      <c r="G134" s="2"/>
    </row>
    <row r="135" spans="1:7" s="5" customFormat="1" x14ac:dyDescent="0.35">
      <c r="A135" s="5" t="s">
        <v>109</v>
      </c>
      <c r="B135" s="5" t="s">
        <v>46</v>
      </c>
      <c r="C135" s="30" t="e">
        <f>(C4*(C102-C118))-B133</f>
        <v>#DIV/0!</v>
      </c>
      <c r="D135" s="30" t="e">
        <f>(D4*(D102-D118))-(C4*(C102-C118))</f>
        <v>#DIV/0!</v>
      </c>
      <c r="E135" s="45"/>
      <c r="F135" s="3"/>
      <c r="G135" s="2"/>
    </row>
    <row r="136" spans="1:7" s="5" customFormat="1" x14ac:dyDescent="0.35">
      <c r="A136" s="5" t="s">
        <v>110</v>
      </c>
      <c r="B136" s="5" t="s">
        <v>46</v>
      </c>
      <c r="C136" s="5" t="e">
        <f>C135/C107</f>
        <v>#DIV/0!</v>
      </c>
      <c r="D136" s="5" t="e">
        <f>D135/D107</f>
        <v>#DIV/0!</v>
      </c>
      <c r="E136" s="2"/>
      <c r="F136" s="3"/>
      <c r="G136" s="2"/>
    </row>
    <row r="137" spans="1:7" s="5" customFormat="1" x14ac:dyDescent="0.35">
      <c r="E137" s="2"/>
      <c r="F137" s="3"/>
      <c r="G137" s="2"/>
    </row>
    <row r="138" spans="1:7" s="5" customFormat="1" x14ac:dyDescent="0.35">
      <c r="E138" s="2"/>
      <c r="F138" s="3"/>
      <c r="G138" s="2"/>
    </row>
  </sheetData>
  <phoneticPr fontId="4" type="noConversion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FFD4-9064-4C29-B57D-D7DD19839E43}">
  <dimension ref="A1:BT28"/>
  <sheetViews>
    <sheetView workbookViewId="0">
      <selection activeCell="A3" sqref="A3"/>
    </sheetView>
  </sheetViews>
  <sheetFormatPr baseColWidth="10" defaultRowHeight="14.5" x14ac:dyDescent="0.35"/>
  <cols>
    <col min="1" max="1" width="38.08984375" customWidth="1"/>
    <col min="2" max="2" width="11.90625" customWidth="1"/>
    <col min="3" max="5" width="12.08984375" bestFit="1" customWidth="1"/>
  </cols>
  <sheetData>
    <row r="1" spans="1:72" x14ac:dyDescent="0.35">
      <c r="A1" s="5"/>
      <c r="B1" s="5"/>
      <c r="C1" s="6"/>
      <c r="D1" s="5"/>
      <c r="E1" s="5"/>
    </row>
    <row r="2" spans="1:72" x14ac:dyDescent="0.35">
      <c r="A2" s="22" t="s">
        <v>11</v>
      </c>
      <c r="B2" s="6"/>
      <c r="C2" s="5"/>
      <c r="D2" s="5"/>
      <c r="E2" s="5"/>
    </row>
    <row r="3" spans="1:72" ht="62" x14ac:dyDescent="0.35">
      <c r="A3" s="8" t="s">
        <v>88</v>
      </c>
      <c r="B3" s="9">
        <v>0</v>
      </c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</row>
    <row r="4" spans="1:72" s="17" customFormat="1" x14ac:dyDescent="0.35">
      <c r="A4" s="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</row>
    <row r="5" spans="1:72" ht="31" hidden="1" x14ac:dyDescent="0.35">
      <c r="A5" s="10" t="s">
        <v>70</v>
      </c>
      <c r="B5" s="11">
        <v>0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1">
        <v>31</v>
      </c>
      <c r="AH5" s="11">
        <v>32</v>
      </c>
      <c r="AI5" s="11">
        <v>33</v>
      </c>
      <c r="AJ5" s="11">
        <v>34</v>
      </c>
      <c r="AK5" s="11">
        <v>35</v>
      </c>
      <c r="AL5" s="11">
        <v>36</v>
      </c>
      <c r="AM5" s="11">
        <v>37</v>
      </c>
      <c r="AN5" s="11">
        <v>38</v>
      </c>
      <c r="AO5" s="11">
        <v>39</v>
      </c>
      <c r="AP5" s="11">
        <v>40</v>
      </c>
      <c r="AQ5" s="11">
        <v>41</v>
      </c>
      <c r="AR5" s="11">
        <v>42</v>
      </c>
      <c r="AS5" s="11">
        <v>43</v>
      </c>
      <c r="AT5" s="11">
        <v>44</v>
      </c>
      <c r="AU5" s="11">
        <v>45</v>
      </c>
      <c r="AV5" s="11">
        <v>46</v>
      </c>
      <c r="AW5" s="11">
        <v>47</v>
      </c>
      <c r="AX5" s="11">
        <v>48</v>
      </c>
      <c r="AY5" s="11">
        <v>49</v>
      </c>
      <c r="AZ5" s="11">
        <v>50</v>
      </c>
      <c r="BA5" s="11">
        <v>51</v>
      </c>
      <c r="BB5" s="11">
        <v>52</v>
      </c>
      <c r="BC5" s="11">
        <v>53</v>
      </c>
      <c r="BD5" s="11">
        <v>54</v>
      </c>
      <c r="BE5" s="11">
        <v>55</v>
      </c>
      <c r="BF5" s="11">
        <v>56</v>
      </c>
      <c r="BG5" s="11">
        <v>57</v>
      </c>
      <c r="BH5" s="11">
        <v>58</v>
      </c>
      <c r="BI5" s="11">
        <v>59</v>
      </c>
      <c r="BJ5" s="11">
        <v>60</v>
      </c>
      <c r="BK5" s="11">
        <v>61</v>
      </c>
      <c r="BL5" s="11">
        <v>62</v>
      </c>
      <c r="BM5" s="11">
        <v>63</v>
      </c>
      <c r="BN5" s="11">
        <v>64</v>
      </c>
      <c r="BO5" s="11">
        <v>65</v>
      </c>
      <c r="BP5" s="11">
        <v>66</v>
      </c>
      <c r="BQ5" s="1"/>
      <c r="BR5" s="1"/>
      <c r="BS5" s="1"/>
      <c r="BT5" s="1"/>
    </row>
    <row r="6" spans="1:72" ht="15.5" hidden="1" x14ac:dyDescent="0.35">
      <c r="A6" s="10"/>
      <c r="B6" s="1">
        <v>0</v>
      </c>
      <c r="C6" s="1">
        <f>B4</f>
        <v>0</v>
      </c>
      <c r="D6" s="1">
        <f>C4</f>
        <v>0</v>
      </c>
      <c r="E6" s="1">
        <f>E4</f>
        <v>0</v>
      </c>
      <c r="F6" s="1" t="e">
        <f>#REF!</f>
        <v>#REF!</v>
      </c>
      <c r="G6" s="1">
        <f t="shared" ref="G6:I6" si="0">F4</f>
        <v>0</v>
      </c>
      <c r="H6" s="1">
        <f t="shared" si="0"/>
        <v>0</v>
      </c>
      <c r="I6" s="1">
        <f t="shared" si="0"/>
        <v>0</v>
      </c>
      <c r="J6" s="1">
        <f>I4</f>
        <v>0</v>
      </c>
      <c r="K6" s="1">
        <f>J4</f>
        <v>0</v>
      </c>
      <c r="L6" s="1">
        <f t="shared" ref="L6:BO6" si="1">K4</f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0</v>
      </c>
      <c r="S6" s="1">
        <f t="shared" si="1"/>
        <v>0</v>
      </c>
      <c r="T6" s="1">
        <f t="shared" si="1"/>
        <v>0</v>
      </c>
      <c r="U6" s="1">
        <f t="shared" si="1"/>
        <v>0</v>
      </c>
      <c r="V6" s="1">
        <f t="shared" si="1"/>
        <v>0</v>
      </c>
      <c r="W6" s="1">
        <f t="shared" si="1"/>
        <v>0</v>
      </c>
      <c r="X6" s="1">
        <f t="shared" si="1"/>
        <v>0</v>
      </c>
      <c r="Y6" s="1">
        <f t="shared" si="1"/>
        <v>0</v>
      </c>
      <c r="Z6" s="1">
        <f t="shared" si="1"/>
        <v>0</v>
      </c>
      <c r="AA6" s="1">
        <f t="shared" si="1"/>
        <v>0</v>
      </c>
      <c r="AB6" s="1">
        <f>AA4</f>
        <v>0</v>
      </c>
      <c r="AC6" s="1">
        <f t="shared" si="1"/>
        <v>0</v>
      </c>
      <c r="AD6" s="1">
        <f t="shared" si="1"/>
        <v>0</v>
      </c>
      <c r="AE6" s="1">
        <f t="shared" si="1"/>
        <v>0</v>
      </c>
      <c r="AF6" s="1">
        <f t="shared" si="1"/>
        <v>0</v>
      </c>
      <c r="AG6" s="1">
        <f t="shared" si="1"/>
        <v>0</v>
      </c>
      <c r="AH6" s="1">
        <f t="shared" si="1"/>
        <v>0</v>
      </c>
      <c r="AI6" s="1">
        <f t="shared" si="1"/>
        <v>0</v>
      </c>
      <c r="AJ6" s="1">
        <f t="shared" si="1"/>
        <v>0</v>
      </c>
      <c r="AK6" s="1">
        <f t="shared" si="1"/>
        <v>0</v>
      </c>
      <c r="AL6" s="1">
        <f t="shared" si="1"/>
        <v>0</v>
      </c>
      <c r="AM6" s="1">
        <f t="shared" si="1"/>
        <v>0</v>
      </c>
      <c r="AN6" s="1">
        <f t="shared" si="1"/>
        <v>0</v>
      </c>
      <c r="AO6" s="1">
        <f t="shared" si="1"/>
        <v>0</v>
      </c>
      <c r="AP6" s="1">
        <f t="shared" si="1"/>
        <v>0</v>
      </c>
      <c r="AQ6" s="1">
        <f t="shared" si="1"/>
        <v>0</v>
      </c>
      <c r="AR6" s="1">
        <f t="shared" si="1"/>
        <v>0</v>
      </c>
      <c r="AS6" s="1">
        <f t="shared" si="1"/>
        <v>0</v>
      </c>
      <c r="AT6" s="1">
        <f t="shared" si="1"/>
        <v>0</v>
      </c>
      <c r="AU6" s="1">
        <f t="shared" si="1"/>
        <v>0</v>
      </c>
      <c r="AV6" s="1">
        <f t="shared" si="1"/>
        <v>0</v>
      </c>
      <c r="AW6" s="1">
        <f t="shared" si="1"/>
        <v>0</v>
      </c>
      <c r="AX6" s="1">
        <f t="shared" si="1"/>
        <v>0</v>
      </c>
      <c r="AY6" s="1">
        <f t="shared" si="1"/>
        <v>0</v>
      </c>
      <c r="AZ6" s="1">
        <f t="shared" si="1"/>
        <v>0</v>
      </c>
      <c r="BA6" s="1">
        <f t="shared" si="1"/>
        <v>0</v>
      </c>
      <c r="BB6" s="1">
        <f t="shared" si="1"/>
        <v>0</v>
      </c>
      <c r="BC6" s="1">
        <f t="shared" si="1"/>
        <v>0</v>
      </c>
      <c r="BD6" s="1">
        <f t="shared" si="1"/>
        <v>0</v>
      </c>
      <c r="BE6" s="1">
        <f t="shared" si="1"/>
        <v>0</v>
      </c>
      <c r="BF6" s="1">
        <f t="shared" si="1"/>
        <v>0</v>
      </c>
      <c r="BG6" s="1">
        <f t="shared" si="1"/>
        <v>0</v>
      </c>
      <c r="BH6" s="1">
        <f t="shared" si="1"/>
        <v>0</v>
      </c>
      <c r="BI6" s="1">
        <f t="shared" si="1"/>
        <v>0</v>
      </c>
      <c r="BJ6" s="1">
        <f t="shared" si="1"/>
        <v>0</v>
      </c>
      <c r="BK6" s="1">
        <f t="shared" si="1"/>
        <v>0</v>
      </c>
      <c r="BL6" s="1">
        <f t="shared" si="1"/>
        <v>0</v>
      </c>
      <c r="BM6" s="1">
        <f t="shared" si="1"/>
        <v>0</v>
      </c>
      <c r="BN6" s="1">
        <f t="shared" si="1"/>
        <v>0</v>
      </c>
      <c r="BO6" s="1">
        <f t="shared" si="1"/>
        <v>0</v>
      </c>
      <c r="BP6" s="1">
        <f>BO4</f>
        <v>0</v>
      </c>
      <c r="BQ6" s="1"/>
      <c r="BR6" s="1"/>
      <c r="BS6" s="1"/>
      <c r="BT6" s="1"/>
    </row>
    <row r="7" spans="1:72" ht="15.5" hidden="1" x14ac:dyDescent="0.35">
      <c r="A7" s="8"/>
      <c r="B7" s="8"/>
      <c r="D7" s="2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1:72" ht="15.5" hidden="1" x14ac:dyDescent="0.35">
      <c r="A8" s="10" t="s">
        <v>71</v>
      </c>
      <c r="B8" s="11">
        <v>0</v>
      </c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1">
        <v>10</v>
      </c>
      <c r="M8" s="11">
        <v>11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1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"/>
      <c r="BR8" s="1"/>
      <c r="BS8" s="1"/>
      <c r="BT8" s="1"/>
    </row>
    <row r="9" spans="1:72" hidden="1" x14ac:dyDescent="0.35">
      <c r="A9" s="1"/>
      <c r="B9" s="1" t="e">
        <f t="shared" ref="B9:BM9" si="2">IF(AND(B4=LOOKUP(9^9,4:4),LOOKUP(9^9,4:4)&lt;0),0,B4)</f>
        <v>#N/A</v>
      </c>
      <c r="C9" s="1" t="e">
        <f t="shared" si="2"/>
        <v>#N/A</v>
      </c>
      <c r="D9" s="1" t="e">
        <f>IF(AND(E4=LOOKUP(9^9,4:4),LOOKUP(9^9,4:4)&lt;0),0,E4)</f>
        <v>#N/A</v>
      </c>
      <c r="E9" s="1" t="e">
        <f>IF(AND(#REF!=LOOKUP(9^9,4:4),LOOKUP(9^9,4:4)&lt;0),0,#REF!)</f>
        <v>#REF!</v>
      </c>
      <c r="F9" s="1" t="e">
        <f t="shared" si="2"/>
        <v>#N/A</v>
      </c>
      <c r="G9" s="1" t="e">
        <f t="shared" si="2"/>
        <v>#N/A</v>
      </c>
      <c r="H9" s="1" t="e">
        <f t="shared" si="2"/>
        <v>#N/A</v>
      </c>
      <c r="I9" s="1" t="e">
        <f t="shared" si="2"/>
        <v>#N/A</v>
      </c>
      <c r="J9" s="1" t="e">
        <f t="shared" si="2"/>
        <v>#N/A</v>
      </c>
      <c r="K9" s="1" t="e">
        <f t="shared" si="2"/>
        <v>#N/A</v>
      </c>
      <c r="L9" s="1" t="e">
        <f t="shared" si="2"/>
        <v>#N/A</v>
      </c>
      <c r="M9" s="1" t="e">
        <f t="shared" si="2"/>
        <v>#N/A</v>
      </c>
      <c r="N9" s="1" t="e">
        <f t="shared" si="2"/>
        <v>#N/A</v>
      </c>
      <c r="O9" s="1" t="e">
        <f t="shared" si="2"/>
        <v>#N/A</v>
      </c>
      <c r="P9" s="1" t="e">
        <f t="shared" si="2"/>
        <v>#N/A</v>
      </c>
      <c r="Q9" s="1" t="e">
        <f t="shared" si="2"/>
        <v>#N/A</v>
      </c>
      <c r="R9" s="1" t="e">
        <f t="shared" si="2"/>
        <v>#N/A</v>
      </c>
      <c r="S9" s="1" t="e">
        <f t="shared" si="2"/>
        <v>#N/A</v>
      </c>
      <c r="T9" s="1" t="e">
        <f t="shared" si="2"/>
        <v>#N/A</v>
      </c>
      <c r="U9" s="1" t="e">
        <f t="shared" si="2"/>
        <v>#N/A</v>
      </c>
      <c r="V9" s="1" t="e">
        <f t="shared" si="2"/>
        <v>#N/A</v>
      </c>
      <c r="W9" s="1" t="e">
        <f t="shared" si="2"/>
        <v>#N/A</v>
      </c>
      <c r="X9" s="1" t="e">
        <f t="shared" si="2"/>
        <v>#N/A</v>
      </c>
      <c r="Y9" s="1" t="e">
        <f t="shared" si="2"/>
        <v>#N/A</v>
      </c>
      <c r="Z9" s="1" t="e">
        <f t="shared" si="2"/>
        <v>#N/A</v>
      </c>
      <c r="AA9" s="1" t="e">
        <f t="shared" si="2"/>
        <v>#N/A</v>
      </c>
      <c r="AB9" s="1" t="e">
        <f t="shared" si="2"/>
        <v>#N/A</v>
      </c>
      <c r="AC9" s="1" t="e">
        <f t="shared" si="2"/>
        <v>#N/A</v>
      </c>
      <c r="AD9" s="1" t="e">
        <f t="shared" si="2"/>
        <v>#N/A</v>
      </c>
      <c r="AE9" s="1" t="e">
        <f t="shared" si="2"/>
        <v>#N/A</v>
      </c>
      <c r="AF9" s="1" t="e">
        <f t="shared" si="2"/>
        <v>#N/A</v>
      </c>
      <c r="AG9" s="1" t="e">
        <f t="shared" si="2"/>
        <v>#N/A</v>
      </c>
      <c r="AH9" s="1" t="e">
        <f t="shared" si="2"/>
        <v>#N/A</v>
      </c>
      <c r="AI9" s="1" t="e">
        <f t="shared" si="2"/>
        <v>#N/A</v>
      </c>
      <c r="AJ9" s="1" t="e">
        <f t="shared" si="2"/>
        <v>#N/A</v>
      </c>
      <c r="AK9" s="1" t="e">
        <f t="shared" si="2"/>
        <v>#N/A</v>
      </c>
      <c r="AL9" s="1" t="e">
        <f t="shared" si="2"/>
        <v>#N/A</v>
      </c>
      <c r="AM9" s="1" t="e">
        <f t="shared" si="2"/>
        <v>#N/A</v>
      </c>
      <c r="AN9" s="1" t="e">
        <f t="shared" si="2"/>
        <v>#N/A</v>
      </c>
      <c r="AO9" s="1" t="e">
        <f t="shared" si="2"/>
        <v>#N/A</v>
      </c>
      <c r="AP9" s="1" t="e">
        <f t="shared" si="2"/>
        <v>#N/A</v>
      </c>
      <c r="AQ9" s="1" t="e">
        <f t="shared" si="2"/>
        <v>#N/A</v>
      </c>
      <c r="AR9" s="1" t="e">
        <f t="shared" si="2"/>
        <v>#N/A</v>
      </c>
      <c r="AS9" s="1" t="e">
        <f t="shared" si="2"/>
        <v>#N/A</v>
      </c>
      <c r="AT9" s="1" t="e">
        <f t="shared" si="2"/>
        <v>#N/A</v>
      </c>
      <c r="AU9" s="1" t="e">
        <f t="shared" si="2"/>
        <v>#N/A</v>
      </c>
      <c r="AV9" s="1" t="e">
        <f t="shared" si="2"/>
        <v>#N/A</v>
      </c>
      <c r="AW9" s="1" t="e">
        <f t="shared" si="2"/>
        <v>#N/A</v>
      </c>
      <c r="AX9" s="1" t="e">
        <f t="shared" si="2"/>
        <v>#N/A</v>
      </c>
      <c r="AY9" s="1" t="e">
        <f t="shared" si="2"/>
        <v>#N/A</v>
      </c>
      <c r="AZ9" s="1" t="e">
        <f t="shared" si="2"/>
        <v>#N/A</v>
      </c>
      <c r="BA9" s="1" t="e">
        <f t="shared" si="2"/>
        <v>#N/A</v>
      </c>
      <c r="BB9" s="1" t="e">
        <f t="shared" si="2"/>
        <v>#N/A</v>
      </c>
      <c r="BC9" s="1" t="e">
        <f t="shared" si="2"/>
        <v>#N/A</v>
      </c>
      <c r="BD9" s="1" t="e">
        <f t="shared" si="2"/>
        <v>#N/A</v>
      </c>
      <c r="BE9" s="1" t="e">
        <f t="shared" si="2"/>
        <v>#N/A</v>
      </c>
      <c r="BF9" s="1" t="e">
        <f t="shared" si="2"/>
        <v>#N/A</v>
      </c>
      <c r="BG9" s="1" t="e">
        <f t="shared" si="2"/>
        <v>#N/A</v>
      </c>
      <c r="BH9" s="1" t="e">
        <f t="shared" si="2"/>
        <v>#N/A</v>
      </c>
      <c r="BI9" s="1" t="e">
        <f t="shared" si="2"/>
        <v>#N/A</v>
      </c>
      <c r="BJ9" s="1" t="e">
        <f t="shared" si="2"/>
        <v>#N/A</v>
      </c>
      <c r="BK9" s="1" t="e">
        <f t="shared" si="2"/>
        <v>#N/A</v>
      </c>
      <c r="BL9" s="1" t="e">
        <f t="shared" si="2"/>
        <v>#N/A</v>
      </c>
      <c r="BM9" s="1" t="e">
        <f t="shared" si="2"/>
        <v>#N/A</v>
      </c>
      <c r="BN9" s="1" t="e">
        <f t="shared" ref="BN9:BP9" si="3">IF(AND(BN4=LOOKUP(9^9,4:4),LOOKUP(9^9,4:4)&lt;0),0,BN4)</f>
        <v>#N/A</v>
      </c>
      <c r="BO9" s="1" t="e">
        <f t="shared" si="3"/>
        <v>#N/A</v>
      </c>
      <c r="BP9" s="1" t="e">
        <f t="shared" si="3"/>
        <v>#N/A</v>
      </c>
      <c r="BQ9" s="1"/>
      <c r="BR9" s="1"/>
      <c r="BS9" s="1"/>
      <c r="BT9" s="1"/>
    </row>
    <row r="10" spans="1:72" hidden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15.5" hidden="1" x14ac:dyDescent="0.35">
      <c r="A11" s="12" t="s">
        <v>72</v>
      </c>
      <c r="B11" s="1" t="e">
        <f t="shared" ref="B11:BM11" si="4">IF(AND(B4=LOOKUP(9^9,4:4),LOOKUP(9^9,4:4)&lt;0),B3+1,0)</f>
        <v>#N/A</v>
      </c>
      <c r="C11" s="1" t="e">
        <f t="shared" si="4"/>
        <v>#N/A</v>
      </c>
      <c r="D11" s="1" t="e">
        <f>IF(AND(E4=LOOKUP(9^9,4:4),LOOKUP(9^9,4:4)&lt;0),D3+1,0)</f>
        <v>#N/A</v>
      </c>
      <c r="E11" s="1" t="e">
        <f>IF(AND(#REF!=LOOKUP(9^9,4:4),LOOKUP(9^9,4:4)&lt;0),E3+1,0)</f>
        <v>#REF!</v>
      </c>
      <c r="F11" s="1" t="e">
        <f t="shared" si="4"/>
        <v>#N/A</v>
      </c>
      <c r="G11" s="1" t="e">
        <f t="shared" si="4"/>
        <v>#N/A</v>
      </c>
      <c r="H11" s="1" t="e">
        <f t="shared" si="4"/>
        <v>#N/A</v>
      </c>
      <c r="I11" s="1" t="e">
        <f t="shared" si="4"/>
        <v>#N/A</v>
      </c>
      <c r="J11" s="1" t="e">
        <f t="shared" si="4"/>
        <v>#N/A</v>
      </c>
      <c r="K11" s="1" t="e">
        <f t="shared" si="4"/>
        <v>#N/A</v>
      </c>
      <c r="L11" s="1" t="e">
        <f t="shared" si="4"/>
        <v>#N/A</v>
      </c>
      <c r="M11" s="1" t="e">
        <f t="shared" si="4"/>
        <v>#N/A</v>
      </c>
      <c r="N11" s="1" t="e">
        <f t="shared" si="4"/>
        <v>#N/A</v>
      </c>
      <c r="O11" s="1" t="e">
        <f t="shared" si="4"/>
        <v>#N/A</v>
      </c>
      <c r="P11" s="1" t="e">
        <f t="shared" si="4"/>
        <v>#N/A</v>
      </c>
      <c r="Q11" s="1" t="e">
        <f t="shared" si="4"/>
        <v>#N/A</v>
      </c>
      <c r="R11" s="1" t="e">
        <f t="shared" si="4"/>
        <v>#N/A</v>
      </c>
      <c r="S11" s="1" t="e">
        <f t="shared" si="4"/>
        <v>#N/A</v>
      </c>
      <c r="T11" s="1" t="e">
        <f t="shared" si="4"/>
        <v>#N/A</v>
      </c>
      <c r="U11" s="1" t="e">
        <f t="shared" si="4"/>
        <v>#N/A</v>
      </c>
      <c r="V11" s="1" t="e">
        <f t="shared" si="4"/>
        <v>#N/A</v>
      </c>
      <c r="W11" s="1" t="e">
        <f t="shared" si="4"/>
        <v>#N/A</v>
      </c>
      <c r="X11" s="1" t="e">
        <f t="shared" si="4"/>
        <v>#N/A</v>
      </c>
      <c r="Y11" s="1" t="e">
        <f t="shared" si="4"/>
        <v>#N/A</v>
      </c>
      <c r="Z11" s="1" t="e">
        <f t="shared" si="4"/>
        <v>#N/A</v>
      </c>
      <c r="AA11" s="1" t="e">
        <f t="shared" si="4"/>
        <v>#N/A</v>
      </c>
      <c r="AB11" s="1" t="e">
        <f t="shared" si="4"/>
        <v>#N/A</v>
      </c>
      <c r="AC11" s="1" t="e">
        <f t="shared" si="4"/>
        <v>#N/A</v>
      </c>
      <c r="AD11" s="1" t="e">
        <f t="shared" si="4"/>
        <v>#N/A</v>
      </c>
      <c r="AE11" s="1" t="e">
        <f t="shared" si="4"/>
        <v>#N/A</v>
      </c>
      <c r="AF11" s="1" t="e">
        <f t="shared" si="4"/>
        <v>#N/A</v>
      </c>
      <c r="AG11" s="1" t="e">
        <f t="shared" si="4"/>
        <v>#N/A</v>
      </c>
      <c r="AH11" s="1" t="e">
        <f t="shared" si="4"/>
        <v>#N/A</v>
      </c>
      <c r="AI11" s="1" t="e">
        <f t="shared" si="4"/>
        <v>#N/A</v>
      </c>
      <c r="AJ11" s="1" t="e">
        <f t="shared" si="4"/>
        <v>#N/A</v>
      </c>
      <c r="AK11" s="1" t="e">
        <f t="shared" si="4"/>
        <v>#N/A</v>
      </c>
      <c r="AL11" s="1" t="e">
        <f t="shared" si="4"/>
        <v>#N/A</v>
      </c>
      <c r="AM11" s="1" t="e">
        <f t="shared" si="4"/>
        <v>#N/A</v>
      </c>
      <c r="AN11" s="1" t="e">
        <f t="shared" si="4"/>
        <v>#N/A</v>
      </c>
      <c r="AO11" s="1" t="e">
        <f t="shared" si="4"/>
        <v>#N/A</v>
      </c>
      <c r="AP11" s="1" t="e">
        <f t="shared" si="4"/>
        <v>#N/A</v>
      </c>
      <c r="AQ11" s="1" t="e">
        <f t="shared" si="4"/>
        <v>#N/A</v>
      </c>
      <c r="AR11" s="1" t="e">
        <f t="shared" si="4"/>
        <v>#N/A</v>
      </c>
      <c r="AS11" s="1" t="e">
        <f t="shared" si="4"/>
        <v>#N/A</v>
      </c>
      <c r="AT11" s="1" t="e">
        <f t="shared" si="4"/>
        <v>#N/A</v>
      </c>
      <c r="AU11" s="1" t="e">
        <f t="shared" si="4"/>
        <v>#N/A</v>
      </c>
      <c r="AV11" s="1" t="e">
        <f t="shared" si="4"/>
        <v>#N/A</v>
      </c>
      <c r="AW11" s="1" t="e">
        <f t="shared" si="4"/>
        <v>#N/A</v>
      </c>
      <c r="AX11" s="1" t="e">
        <f t="shared" si="4"/>
        <v>#N/A</v>
      </c>
      <c r="AY11" s="1" t="e">
        <f t="shared" si="4"/>
        <v>#N/A</v>
      </c>
      <c r="AZ11" s="1" t="e">
        <f t="shared" si="4"/>
        <v>#N/A</v>
      </c>
      <c r="BA11" s="1" t="e">
        <f t="shared" si="4"/>
        <v>#N/A</v>
      </c>
      <c r="BB11" s="1" t="e">
        <f t="shared" si="4"/>
        <v>#N/A</v>
      </c>
      <c r="BC11" s="1" t="e">
        <f t="shared" si="4"/>
        <v>#N/A</v>
      </c>
      <c r="BD11" s="1" t="e">
        <f t="shared" si="4"/>
        <v>#N/A</v>
      </c>
      <c r="BE11" s="1" t="e">
        <f t="shared" si="4"/>
        <v>#N/A</v>
      </c>
      <c r="BF11" s="1" t="e">
        <f t="shared" si="4"/>
        <v>#N/A</v>
      </c>
      <c r="BG11" s="1" t="e">
        <f t="shared" si="4"/>
        <v>#N/A</v>
      </c>
      <c r="BH11" s="1" t="e">
        <f t="shared" si="4"/>
        <v>#N/A</v>
      </c>
      <c r="BI11" s="1" t="e">
        <f t="shared" si="4"/>
        <v>#N/A</v>
      </c>
      <c r="BJ11" s="1" t="e">
        <f t="shared" si="4"/>
        <v>#N/A</v>
      </c>
      <c r="BK11" s="1" t="e">
        <f t="shared" si="4"/>
        <v>#N/A</v>
      </c>
      <c r="BL11" s="1" t="e">
        <f t="shared" si="4"/>
        <v>#N/A</v>
      </c>
      <c r="BM11" s="1" t="e">
        <f t="shared" si="4"/>
        <v>#N/A</v>
      </c>
      <c r="BN11" s="1" t="e">
        <f t="shared" ref="BN11:BP11" si="5">IF(AND(BN4=LOOKUP(9^9,4:4),LOOKUP(9^9,4:4)&lt;0),BN3+1,0)</f>
        <v>#N/A</v>
      </c>
      <c r="BO11" s="1" t="e">
        <f t="shared" si="5"/>
        <v>#N/A</v>
      </c>
      <c r="BP11" s="1" t="e">
        <f t="shared" si="5"/>
        <v>#N/A</v>
      </c>
      <c r="BQ11" s="1"/>
      <c r="BR11" s="1"/>
      <c r="BS11" s="1"/>
      <c r="BT11" s="1"/>
    </row>
    <row r="12" spans="1:72" ht="15.5" hidden="1" x14ac:dyDescent="0.35">
      <c r="A12" s="12" t="s">
        <v>73</v>
      </c>
      <c r="B12" s="1" t="e">
        <f>MAX(B11:BO11)</f>
        <v>#N/A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15.5" hidden="1" x14ac:dyDescent="0.35">
      <c r="A13" s="12"/>
      <c r="B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72" x14ac:dyDescent="0.35">
      <c r="B14" t="s">
        <v>82</v>
      </c>
      <c r="C14" s="2"/>
      <c r="D14" s="7"/>
      <c r="E14" s="7"/>
      <c r="F14" s="7"/>
      <c r="G14" s="7"/>
      <c r="K14" s="7"/>
    </row>
    <row r="15" spans="1:72" ht="15.5" x14ac:dyDescent="0.35">
      <c r="A15" s="21" t="s">
        <v>74</v>
      </c>
      <c r="B15" s="15">
        <v>0.03</v>
      </c>
      <c r="E15" s="7"/>
      <c r="F15" s="7"/>
      <c r="G15" s="7"/>
      <c r="L15" s="7"/>
    </row>
    <row r="16" spans="1:72" ht="15.5" hidden="1" x14ac:dyDescent="0.35">
      <c r="A16" s="11" t="s">
        <v>75</v>
      </c>
      <c r="B16" s="13">
        <f>B15+1%</f>
        <v>0.04</v>
      </c>
      <c r="C16" s="1"/>
      <c r="E16" s="7"/>
      <c r="F16" s="7"/>
      <c r="G16" s="7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8" spans="1:72" ht="15.5" x14ac:dyDescent="0.35">
      <c r="A18" s="22" t="s">
        <v>84</v>
      </c>
      <c r="B18" s="14"/>
    </row>
    <row r="19" spans="1:72" ht="15.5" x14ac:dyDescent="0.35">
      <c r="A19" s="14" t="s">
        <v>85</v>
      </c>
      <c r="B19" s="29">
        <f>B4</f>
        <v>0</v>
      </c>
    </row>
    <row r="20" spans="1:72" ht="31" x14ac:dyDescent="0.35">
      <c r="A20" s="18" t="s">
        <v>87</v>
      </c>
      <c r="B20" s="23">
        <f>NPV(B15,B4:BP4)*(1+B15)</f>
        <v>0</v>
      </c>
    </row>
    <row r="21" spans="1:72" ht="46.5" hidden="1" x14ac:dyDescent="0.35">
      <c r="A21" s="19" t="s">
        <v>76</v>
      </c>
      <c r="B21" s="27">
        <f>NPV(B16,B4:BP4)*(1+B16)</f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ht="46.5" hidden="1" x14ac:dyDescent="0.35">
      <c r="A22" s="20" t="s">
        <v>77</v>
      </c>
      <c r="B22" s="28" t="e">
        <f>-(B21-B20)/B4</f>
        <v>#DIV/0!</v>
      </c>
    </row>
    <row r="23" spans="1:72" ht="31" hidden="1" x14ac:dyDescent="0.35">
      <c r="A23" s="19" t="s">
        <v>70</v>
      </c>
      <c r="B23" s="27" t="e">
        <f>NPV(B15,B6:BP6)*(1+B15)</f>
        <v>#REF!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ht="46.5" hidden="1" x14ac:dyDescent="0.35">
      <c r="A24" s="20" t="s">
        <v>78</v>
      </c>
      <c r="B24" s="28" t="e">
        <f>-(B23-B20)/B4</f>
        <v>#REF!</v>
      </c>
    </row>
    <row r="25" spans="1:72" ht="15.5" hidden="1" x14ac:dyDescent="0.35">
      <c r="A25" s="19" t="s">
        <v>79</v>
      </c>
      <c r="B25" s="27" t="e">
        <f>IF(LOOKUP(9^9,4:4)&lt;0,((NPV(B15,B9:BP9))*(1+B15))+(LOOKUP(9^9,4:4)/(POWER((B15+1),B12))),"sans objet")</f>
        <v>#N/A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ht="46.5" hidden="1" x14ac:dyDescent="0.35">
      <c r="A26" s="20" t="s">
        <v>80</v>
      </c>
      <c r="B26" s="28" t="e">
        <f>-(B25-B20)/B4</f>
        <v>#N/A</v>
      </c>
    </row>
    <row r="27" spans="1:72" ht="15.5" x14ac:dyDescent="0.35">
      <c r="A27" s="24" t="s">
        <v>86</v>
      </c>
      <c r="B27" s="28" t="e">
        <f>-(B20-B4)/B4</f>
        <v>#DIV/0!</v>
      </c>
    </row>
    <row r="28" spans="1:72" ht="15.5" x14ac:dyDescent="0.35">
      <c r="A28" s="25" t="s">
        <v>83</v>
      </c>
      <c r="B28" s="26" t="e">
        <f>+IRR(B4:M4)</f>
        <v>#NUM!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EC054CC034F8EDB76F1A360ED82" ma:contentTypeVersion="13" ma:contentTypeDescription="Crée un document." ma:contentTypeScope="" ma:versionID="4d1f7843dafbaf7060fbb41923145e75">
  <xsd:schema xmlns:xsd="http://www.w3.org/2001/XMLSchema" xmlns:xs="http://www.w3.org/2001/XMLSchema" xmlns:p="http://schemas.microsoft.com/office/2006/metadata/properties" xmlns:ns3="11b42e21-0980-4b78-a495-b69f5cacdeea" targetNamespace="http://schemas.microsoft.com/office/2006/metadata/properties" ma:root="true" ma:fieldsID="88687c60a19a4cb56067ce16b3b1454c" ns3:_="">
    <xsd:import namespace="11b42e21-0980-4b78-a495-b69f5cacde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42e21-0980-4b78-a495-b69f5cacd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b42e21-0980-4b78-a495-b69f5cacde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22FFF-1BBB-41BD-988A-3A2B44A8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42e21-0980-4b78-a495-b69f5cacd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2C2F67-4DAC-410B-9996-4E6AA0AC0DEE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11b42e21-0980-4b78-a495-b69f5cacdeea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93EB471-C34A-4432-82C2-17C1AB9A5A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Contenu carbone </vt:lpstr>
      <vt:lpstr>Rentabilité carbone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cp:lastPrinted>2023-12-28T09:57:04Z</cp:lastPrinted>
  <dcterms:created xsi:type="dcterms:W3CDTF">2023-12-12T15:17:09Z</dcterms:created>
  <dcterms:modified xsi:type="dcterms:W3CDTF">2025-09-16T14:55:16Z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0x010100E73EFEC054CC034F8EDB76F1A360ED82</vt:lpwstr>
  </property>
</Properties>
</file>